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aEmilce\Desktop\BALANCE PPTALES\"/>
    </mc:Choice>
  </mc:AlternateContent>
  <bookViews>
    <workbookView xWindow="0" yWindow="0" windowWidth="24000" windowHeight="9645" activeTab="1"/>
  </bookViews>
  <sheets>
    <sheet name="JUNIO" sheetId="1" r:id="rId1"/>
    <sheet name="JUNIO (2)" sheetId="4" r:id="rId2"/>
  </sheets>
  <externalReferences>
    <externalReference r:id="rId3"/>
    <externalReference r:id="rId4"/>
    <externalReference r:id="rId5"/>
    <externalReference r:id="rId6"/>
  </externalReferences>
  <calcPr calcId="162913"/>
</workbook>
</file>

<file path=xl/calcChain.xml><?xml version="1.0" encoding="utf-8"?>
<calcChain xmlns="http://schemas.openxmlformats.org/spreadsheetml/2006/main">
  <c r="P43" i="4" l="1"/>
  <c r="N81" i="4" l="1"/>
  <c r="N81" i="1"/>
  <c r="D72" i="1" l="1"/>
  <c r="K62" i="1"/>
  <c r="D62" i="1"/>
  <c r="K86" i="1" l="1"/>
  <c r="K85" i="1"/>
  <c r="K84" i="1"/>
  <c r="K83" i="1"/>
  <c r="K82" i="1"/>
  <c r="K81" i="1"/>
  <c r="K71" i="1"/>
  <c r="K70" i="1"/>
  <c r="K69" i="1" s="1"/>
  <c r="K68" i="1"/>
  <c r="K66" i="1"/>
  <c r="K65" i="1"/>
  <c r="K64" i="1" s="1"/>
  <c r="K55" i="1"/>
  <c r="K52" i="1"/>
  <c r="K45" i="1"/>
  <c r="K43" i="1"/>
  <c r="K42" i="1"/>
  <c r="K41" i="1"/>
  <c r="K40" i="1"/>
  <c r="K39" i="1"/>
  <c r="K38" i="1"/>
  <c r="K37" i="1"/>
  <c r="K36" i="1"/>
  <c r="K35" i="1"/>
  <c r="K34" i="1"/>
  <c r="K33" i="1"/>
  <c r="K32" i="1"/>
  <c r="K30" i="1"/>
  <c r="K29" i="1"/>
  <c r="K28" i="1"/>
  <c r="K27" i="1"/>
  <c r="K26" i="1"/>
  <c r="K24" i="1"/>
  <c r="K23" i="1" s="1"/>
  <c r="K22" i="1"/>
  <c r="K20" i="1"/>
  <c r="K18" i="1"/>
  <c r="K16" i="1"/>
  <c r="K15" i="1"/>
  <c r="K14" i="1"/>
  <c r="K13" i="1"/>
  <c r="K11" i="1"/>
  <c r="K10" i="1"/>
  <c r="K9" i="1"/>
  <c r="K8" i="1"/>
  <c r="K7" i="1"/>
  <c r="K6" i="1"/>
  <c r="L87" i="1"/>
  <c r="L72" i="1"/>
  <c r="L73" i="1"/>
  <c r="L74" i="1"/>
  <c r="L75" i="1"/>
  <c r="L76" i="1"/>
  <c r="L77" i="1"/>
  <c r="L78" i="1"/>
  <c r="L60" i="1"/>
  <c r="L56" i="1"/>
  <c r="L46" i="1"/>
  <c r="L47" i="1"/>
  <c r="L49" i="1"/>
  <c r="L50" i="1"/>
  <c r="L25" i="1"/>
  <c r="L17" i="1"/>
  <c r="K67" i="1"/>
  <c r="K61" i="1"/>
  <c r="K59" i="1"/>
  <c r="K57" i="1"/>
  <c r="K21" i="1"/>
  <c r="K80" i="1" l="1"/>
  <c r="K79" i="1" s="1"/>
  <c r="K54" i="1"/>
  <c r="K53" i="1" s="1"/>
  <c r="K31" i="1"/>
  <c r="J44" i="1"/>
  <c r="J86" i="1"/>
  <c r="J85" i="1"/>
  <c r="J84" i="1"/>
  <c r="J83" i="1"/>
  <c r="J82" i="1"/>
  <c r="J81" i="1"/>
  <c r="J71" i="1"/>
  <c r="J70" i="1"/>
  <c r="J68" i="1"/>
  <c r="J66" i="1"/>
  <c r="J65" i="1"/>
  <c r="J55" i="1"/>
  <c r="J52" i="1"/>
  <c r="J45" i="1"/>
  <c r="J42" i="1"/>
  <c r="J39" i="1"/>
  <c r="J38" i="1"/>
  <c r="J37" i="1"/>
  <c r="J34" i="1"/>
  <c r="J33" i="1"/>
  <c r="J32" i="1"/>
  <c r="J30" i="1"/>
  <c r="J29" i="1"/>
  <c r="J28" i="1"/>
  <c r="J27" i="1"/>
  <c r="J26" i="1"/>
  <c r="J24" i="1"/>
  <c r="J22" i="1"/>
  <c r="J20" i="1"/>
  <c r="J19" i="1"/>
  <c r="J18" i="1"/>
  <c r="J16" i="1"/>
  <c r="L16" i="1" s="1"/>
  <c r="J15" i="1"/>
  <c r="J14" i="1"/>
  <c r="J13" i="1"/>
  <c r="J11" i="1"/>
  <c r="J10" i="1"/>
  <c r="J9" i="1"/>
  <c r="J8" i="1"/>
  <c r="J7" i="1"/>
  <c r="J6" i="1"/>
  <c r="J80" i="1" l="1"/>
  <c r="J79" i="1" s="1"/>
  <c r="J69" i="1"/>
  <c r="J67" i="1"/>
  <c r="J64" i="1"/>
  <c r="J61" i="1"/>
  <c r="J59" i="1"/>
  <c r="J57" i="1"/>
  <c r="J54" i="1"/>
  <c r="J31" i="1"/>
  <c r="J23" i="1"/>
  <c r="J21" i="1"/>
  <c r="J5" i="1"/>
  <c r="L59" i="1"/>
  <c r="J53" i="1" l="1"/>
  <c r="J4" i="1"/>
  <c r="I86" i="1"/>
  <c r="L86" i="1" s="1"/>
  <c r="I85" i="1"/>
  <c r="I84" i="1"/>
  <c r="I83" i="1"/>
  <c r="I82" i="1"/>
  <c r="I81" i="1"/>
  <c r="I71" i="1"/>
  <c r="I70" i="1"/>
  <c r="I68" i="1"/>
  <c r="I66" i="1"/>
  <c r="I65" i="1"/>
  <c r="I62" i="1"/>
  <c r="I55" i="1"/>
  <c r="I52" i="1"/>
  <c r="I48" i="1"/>
  <c r="L48" i="1" s="1"/>
  <c r="I45" i="1"/>
  <c r="I44" i="1"/>
  <c r="I43" i="1"/>
  <c r="I42" i="1"/>
  <c r="I41" i="1"/>
  <c r="I40" i="1"/>
  <c r="L40" i="1" s="1"/>
  <c r="I39" i="1"/>
  <c r="I38" i="1"/>
  <c r="I37" i="1"/>
  <c r="I36" i="1"/>
  <c r="I35" i="1"/>
  <c r="L35" i="1" s="1"/>
  <c r="I34" i="1"/>
  <c r="I33" i="1"/>
  <c r="I32" i="1"/>
  <c r="I30" i="1"/>
  <c r="I29" i="1"/>
  <c r="I28" i="1"/>
  <c r="I27" i="1"/>
  <c r="I26" i="1"/>
  <c r="I24" i="1"/>
  <c r="I22" i="1"/>
  <c r="I20" i="1"/>
  <c r="I19" i="1"/>
  <c r="I18" i="1"/>
  <c r="I15" i="1"/>
  <c r="I14" i="1"/>
  <c r="I13" i="1"/>
  <c r="I12" i="1"/>
  <c r="I11" i="1"/>
  <c r="I10" i="1"/>
  <c r="I9" i="1"/>
  <c r="I8" i="1"/>
  <c r="I7" i="1"/>
  <c r="I6" i="1"/>
  <c r="D45" i="1"/>
  <c r="J3" i="1" l="1"/>
  <c r="J88" i="1" s="1"/>
  <c r="I5" i="1"/>
  <c r="I80" i="1"/>
  <c r="I79" i="1" s="1"/>
  <c r="I69" i="1"/>
  <c r="I67" i="1"/>
  <c r="I64" i="1"/>
  <c r="I61" i="1"/>
  <c r="I59" i="1"/>
  <c r="I54" i="1"/>
  <c r="I31" i="1"/>
  <c r="I23" i="1"/>
  <c r="I21" i="1"/>
  <c r="I4" i="1" l="1"/>
  <c r="H65" i="1"/>
  <c r="L65" i="1" s="1"/>
  <c r="H66" i="1"/>
  <c r="L66" i="1" s="1"/>
  <c r="L64" i="1" l="1"/>
  <c r="H62" i="1" l="1"/>
  <c r="L62" i="1" s="1"/>
  <c r="H12" i="1"/>
  <c r="L12" i="1" s="1"/>
  <c r="H85" i="1"/>
  <c r="L85" i="1" s="1"/>
  <c r="H84" i="1"/>
  <c r="L84" i="1" s="1"/>
  <c r="H83" i="1"/>
  <c r="L83" i="1" s="1"/>
  <c r="H82" i="1"/>
  <c r="L82" i="1" s="1"/>
  <c r="H81" i="1"/>
  <c r="L81" i="1" s="1"/>
  <c r="H71" i="1"/>
  <c r="L71" i="1" s="1"/>
  <c r="H70" i="1"/>
  <c r="H68" i="1"/>
  <c r="H63" i="1"/>
  <c r="L63" i="1" s="1"/>
  <c r="H55" i="1"/>
  <c r="H52" i="1"/>
  <c r="L52" i="1" s="1"/>
  <c r="H51" i="1"/>
  <c r="L51" i="1" s="1"/>
  <c r="H45" i="1"/>
  <c r="L45" i="1" s="1"/>
  <c r="H44" i="1"/>
  <c r="L44" i="1" s="1"/>
  <c r="H43" i="1"/>
  <c r="L43" i="1" s="1"/>
  <c r="H42" i="1"/>
  <c r="L42" i="1" s="1"/>
  <c r="H41" i="1"/>
  <c r="L41" i="1" s="1"/>
  <c r="H39" i="1"/>
  <c r="L39" i="1" s="1"/>
  <c r="H38" i="1"/>
  <c r="L38" i="1" s="1"/>
  <c r="H37" i="1"/>
  <c r="L37" i="1" s="1"/>
  <c r="H36" i="1"/>
  <c r="L36" i="1" s="1"/>
  <c r="H34" i="1"/>
  <c r="L34" i="1" s="1"/>
  <c r="H33" i="1"/>
  <c r="L33" i="1" s="1"/>
  <c r="H32" i="1"/>
  <c r="L32" i="1" s="1"/>
  <c r="L55" i="1" l="1"/>
  <c r="L54" i="1" s="1"/>
  <c r="L68" i="1"/>
  <c r="L67" i="1" s="1"/>
  <c r="L70" i="1"/>
  <c r="L69" i="1" s="1"/>
  <c r="L31" i="1"/>
  <c r="L80" i="1"/>
  <c r="L79" i="1" s="1"/>
  <c r="L61" i="1"/>
  <c r="E6" i="1"/>
  <c r="G54" i="1"/>
  <c r="H80" i="1"/>
  <c r="H79" i="1" s="1"/>
  <c r="H69" i="1"/>
  <c r="H67" i="1"/>
  <c r="H64" i="1"/>
  <c r="H61" i="1"/>
  <c r="H59" i="1"/>
  <c r="H57" i="1"/>
  <c r="H54" i="1"/>
  <c r="H31" i="1"/>
  <c r="H53" i="1" l="1"/>
  <c r="G80" i="1" l="1"/>
  <c r="G79" i="1" s="1"/>
  <c r="G69" i="1"/>
  <c r="G67" i="1"/>
  <c r="G64" i="1"/>
  <c r="G61" i="1"/>
  <c r="G59" i="1"/>
  <c r="G57" i="1"/>
  <c r="G31" i="1"/>
  <c r="G23" i="1"/>
  <c r="G21" i="1"/>
  <c r="G5" i="1"/>
  <c r="C5" i="1"/>
  <c r="D5" i="1"/>
  <c r="E7" i="1"/>
  <c r="E8" i="1"/>
  <c r="E9" i="1"/>
  <c r="E10" i="1"/>
  <c r="E11" i="1"/>
  <c r="E12" i="1"/>
  <c r="M12" i="1" s="1"/>
  <c r="E13" i="1"/>
  <c r="E14" i="1"/>
  <c r="E15" i="1"/>
  <c r="E16" i="1"/>
  <c r="E17" i="1"/>
  <c r="E18" i="1"/>
  <c r="E19" i="1"/>
  <c r="E20" i="1"/>
  <c r="C21" i="1"/>
  <c r="D21" i="1"/>
  <c r="F21" i="1"/>
  <c r="E22" i="1"/>
  <c r="E21" i="1" s="1"/>
  <c r="C23" i="1"/>
  <c r="D23" i="1"/>
  <c r="E24" i="1"/>
  <c r="E25" i="1"/>
  <c r="E26" i="1"/>
  <c r="E27" i="1"/>
  <c r="E28" i="1"/>
  <c r="E29" i="1"/>
  <c r="F23" i="1"/>
  <c r="E30" i="1"/>
  <c r="C31" i="1"/>
  <c r="D31" i="1"/>
  <c r="E32" i="1"/>
  <c r="N32" i="1" s="1"/>
  <c r="E33" i="1"/>
  <c r="E34" i="1"/>
  <c r="N34" i="1" s="1"/>
  <c r="E35" i="1"/>
  <c r="F31" i="1"/>
  <c r="E36" i="1"/>
  <c r="N36" i="1"/>
  <c r="E37" i="1"/>
  <c r="E38" i="1"/>
  <c r="N38" i="1" s="1"/>
  <c r="E39" i="1"/>
  <c r="E40" i="1"/>
  <c r="E41" i="1"/>
  <c r="E42" i="1"/>
  <c r="N42" i="1" s="1"/>
  <c r="E43" i="1"/>
  <c r="E44" i="1"/>
  <c r="E45" i="1"/>
  <c r="E46" i="1"/>
  <c r="N46" i="1" s="1"/>
  <c r="E47" i="1"/>
  <c r="M47" i="1" s="1"/>
  <c r="E48" i="1"/>
  <c r="M48" i="1" s="1"/>
  <c r="E49" i="1"/>
  <c r="M49" i="1" s="1"/>
  <c r="E50" i="1"/>
  <c r="N50" i="1" s="1"/>
  <c r="E51" i="1"/>
  <c r="E52" i="1"/>
  <c r="N52" i="1"/>
  <c r="C54" i="1"/>
  <c r="D54" i="1"/>
  <c r="E55" i="1"/>
  <c r="E56" i="1"/>
  <c r="M56" i="1" s="1"/>
  <c r="C57" i="1"/>
  <c r="D57" i="1"/>
  <c r="F57" i="1"/>
  <c r="E58" i="1"/>
  <c r="C59" i="1"/>
  <c r="D59" i="1"/>
  <c r="F59" i="1"/>
  <c r="E60" i="1"/>
  <c r="C61" i="1"/>
  <c r="D61" i="1"/>
  <c r="F61" i="1"/>
  <c r="E62" i="1"/>
  <c r="E63" i="1"/>
  <c r="C64" i="1"/>
  <c r="D64" i="1"/>
  <c r="E64" i="1"/>
  <c r="F64" i="1"/>
  <c r="E65" i="1"/>
  <c r="E66" i="1"/>
  <c r="M66" i="1" s="1"/>
  <c r="C67" i="1"/>
  <c r="D67" i="1"/>
  <c r="F67" i="1"/>
  <c r="E68" i="1"/>
  <c r="E67" i="1" s="1"/>
  <c r="C69" i="1"/>
  <c r="D69" i="1"/>
  <c r="E70" i="1"/>
  <c r="E71" i="1"/>
  <c r="E72" i="1"/>
  <c r="E73" i="1"/>
  <c r="M73" i="1" s="1"/>
  <c r="E74" i="1"/>
  <c r="M74" i="1" s="1"/>
  <c r="E75" i="1"/>
  <c r="E76" i="1"/>
  <c r="M76" i="1" s="1"/>
  <c r="E77" i="1"/>
  <c r="M77" i="1" s="1"/>
  <c r="E78" i="1"/>
  <c r="M78" i="1" s="1"/>
  <c r="C80" i="1"/>
  <c r="C79" i="1" s="1"/>
  <c r="D80" i="1"/>
  <c r="D79" i="1" s="1"/>
  <c r="F80" i="1"/>
  <c r="F79" i="1" s="1"/>
  <c r="E81" i="1"/>
  <c r="E82" i="1"/>
  <c r="M82" i="1" s="1"/>
  <c r="E83" i="1"/>
  <c r="M83" i="1" s="1"/>
  <c r="E84" i="1"/>
  <c r="M84" i="1" s="1"/>
  <c r="E85" i="1"/>
  <c r="M85" i="1" s="1"/>
  <c r="E86" i="1"/>
  <c r="M86" i="1" s="1"/>
  <c r="E87" i="1"/>
  <c r="M87" i="1" s="1"/>
  <c r="E5" i="1" l="1"/>
  <c r="E54" i="1"/>
  <c r="E80" i="1"/>
  <c r="E79" i="1" s="1"/>
  <c r="E57" i="1"/>
  <c r="I58" i="1"/>
  <c r="N63" i="1"/>
  <c r="M63" i="1"/>
  <c r="E59" i="1"/>
  <c r="N59" i="1" s="1"/>
  <c r="M60" i="1"/>
  <c r="M59" i="1" s="1"/>
  <c r="E23" i="1"/>
  <c r="C4" i="1"/>
  <c r="E69" i="1"/>
  <c r="N62" i="1"/>
  <c r="M62" i="1"/>
  <c r="E61" i="1"/>
  <c r="E31" i="1"/>
  <c r="E4" i="1" s="1"/>
  <c r="N64" i="1"/>
  <c r="N56" i="1"/>
  <c r="G53" i="1"/>
  <c r="M36" i="1"/>
  <c r="G4" i="1"/>
  <c r="M72" i="1"/>
  <c r="M50" i="1"/>
  <c r="M25" i="1"/>
  <c r="M17" i="1"/>
  <c r="M16" i="1"/>
  <c r="D4" i="1"/>
  <c r="N67" i="1"/>
  <c r="D53" i="1"/>
  <c r="C53" i="1"/>
  <c r="M75" i="1"/>
  <c r="M52" i="1"/>
  <c r="M34" i="1"/>
  <c r="M46" i="1"/>
  <c r="M44" i="1"/>
  <c r="M42" i="1"/>
  <c r="M40" i="1"/>
  <c r="M38" i="1"/>
  <c r="M41" i="1"/>
  <c r="N41" i="1"/>
  <c r="N39" i="1"/>
  <c r="M39" i="1"/>
  <c r="N71" i="1"/>
  <c r="M71" i="1"/>
  <c r="M55" i="1"/>
  <c r="M54" i="1" s="1"/>
  <c r="N55" i="1"/>
  <c r="M51" i="1"/>
  <c r="N51" i="1"/>
  <c r="M45" i="1"/>
  <c r="N45" i="1"/>
  <c r="M37" i="1"/>
  <c r="N37" i="1"/>
  <c r="M33" i="1"/>
  <c r="N33" i="1"/>
  <c r="N43" i="1"/>
  <c r="M43" i="1"/>
  <c r="N86" i="1"/>
  <c r="N83" i="1"/>
  <c r="F69" i="1"/>
  <c r="N68" i="1"/>
  <c r="N65" i="1"/>
  <c r="N85" i="1"/>
  <c r="N84" i="1"/>
  <c r="N82" i="1"/>
  <c r="N70" i="1"/>
  <c r="N66" i="1"/>
  <c r="M81" i="1"/>
  <c r="M80" i="1" s="1"/>
  <c r="M79" i="1" s="1"/>
  <c r="M70" i="1"/>
  <c r="M68" i="1"/>
  <c r="M67" i="1" s="1"/>
  <c r="M65" i="1"/>
  <c r="M64" i="1" s="1"/>
  <c r="N60" i="1"/>
  <c r="F54" i="1"/>
  <c r="F53" i="1" s="1"/>
  <c r="N40" i="1"/>
  <c r="F5" i="1"/>
  <c r="F4" i="1" s="1"/>
  <c r="N44" i="1"/>
  <c r="M32" i="1"/>
  <c r="E53" i="1" l="1"/>
  <c r="C3" i="1"/>
  <c r="C88" i="1" s="1"/>
  <c r="M61" i="1"/>
  <c r="I57" i="1"/>
  <c r="I53" i="1" s="1"/>
  <c r="I3" i="1" s="1"/>
  <c r="I88" i="1" s="1"/>
  <c r="L58" i="1"/>
  <c r="M69" i="1"/>
  <c r="N69" i="1"/>
  <c r="N61" i="1"/>
  <c r="E3" i="1"/>
  <c r="E88" i="1" s="1"/>
  <c r="N31" i="1"/>
  <c r="G3" i="1"/>
  <c r="G88" i="1" s="1"/>
  <c r="D3" i="1"/>
  <c r="D88" i="1" s="1"/>
  <c r="N80" i="1"/>
  <c r="F3" i="1"/>
  <c r="F88" i="1" s="1"/>
  <c r="N54" i="1"/>
  <c r="N79" i="1"/>
  <c r="N35" i="1"/>
  <c r="M35" i="1"/>
  <c r="M31" i="1" s="1"/>
  <c r="L57" i="1" l="1"/>
  <c r="L53" i="1" s="1"/>
  <c r="N53" i="1" s="1"/>
  <c r="M58" i="1"/>
  <c r="M57" i="1" s="1"/>
  <c r="M53" i="1" s="1"/>
  <c r="H26" i="1"/>
  <c r="L26" i="1" s="1"/>
  <c r="H29" i="1"/>
  <c r="L29" i="1" s="1"/>
  <c r="H27" i="1"/>
  <c r="L27" i="1" s="1"/>
  <c r="H6" i="1"/>
  <c r="L6" i="1" l="1"/>
  <c r="M6" i="1" s="1"/>
  <c r="H24" i="1"/>
  <c r="L24" i="1" s="1"/>
  <c r="H8" i="1"/>
  <c r="L8" i="1" s="1"/>
  <c r="H18" i="1"/>
  <c r="L18" i="1" s="1"/>
  <c r="H9" i="1"/>
  <c r="L9" i="1" s="1"/>
  <c r="N26" i="1"/>
  <c r="M26" i="1"/>
  <c r="M27" i="1"/>
  <c r="N27" i="1"/>
  <c r="H10" i="1"/>
  <c r="L10" i="1" s="1"/>
  <c r="M29" i="1"/>
  <c r="N29" i="1"/>
  <c r="H28" i="1"/>
  <c r="L28" i="1" s="1"/>
  <c r="H19" i="1"/>
  <c r="H22" i="1"/>
  <c r="H15" i="1"/>
  <c r="L15" i="1" s="1"/>
  <c r="H11" i="1"/>
  <c r="L11" i="1" s="1"/>
  <c r="H20" i="1"/>
  <c r="L20" i="1" s="1"/>
  <c r="H14" i="1"/>
  <c r="L14" i="1" s="1"/>
  <c r="H7" i="1"/>
  <c r="L7" i="1" s="1"/>
  <c r="H13" i="1"/>
  <c r="L13" i="1" s="1"/>
  <c r="N6" i="1" l="1"/>
  <c r="L22" i="1"/>
  <c r="L21" i="1" s="1"/>
  <c r="N20" i="1"/>
  <c r="M24" i="1"/>
  <c r="N24" i="1"/>
  <c r="M8" i="1"/>
  <c r="H30" i="1"/>
  <c r="N14" i="1"/>
  <c r="M14" i="1"/>
  <c r="N11" i="1"/>
  <c r="M11" i="1"/>
  <c r="N28" i="1"/>
  <c r="M28" i="1"/>
  <c r="N10" i="1"/>
  <c r="M10" i="1"/>
  <c r="H5" i="1"/>
  <c r="N9" i="1"/>
  <c r="M9" i="1"/>
  <c r="M13" i="1"/>
  <c r="N13" i="1"/>
  <c r="N7" i="1"/>
  <c r="M7" i="1"/>
  <c r="M20" i="1"/>
  <c r="M15" i="1"/>
  <c r="N15" i="1"/>
  <c r="N18" i="1"/>
  <c r="M18" i="1"/>
  <c r="H21" i="1"/>
  <c r="L30" i="1" l="1"/>
  <c r="L23" i="1" s="1"/>
  <c r="N8" i="1"/>
  <c r="H23" i="1"/>
  <c r="H4" i="1" s="1"/>
  <c r="H3" i="1" s="1"/>
  <c r="H88" i="1" s="1"/>
  <c r="N22" i="1"/>
  <c r="M22" i="1"/>
  <c r="M21" i="1" s="1"/>
  <c r="N21" i="1" l="1"/>
  <c r="N30" i="1"/>
  <c r="M30" i="1"/>
  <c r="N23" i="1"/>
  <c r="M23" i="1" l="1"/>
  <c r="K19" i="1" l="1"/>
  <c r="L19" i="1" l="1"/>
  <c r="K5" i="1"/>
  <c r="K4" i="1" s="1"/>
  <c r="K3" i="1" s="1"/>
  <c r="K88" i="1" s="1"/>
  <c r="N19" i="1" l="1"/>
  <c r="M19" i="1"/>
  <c r="M5" i="1" s="1"/>
  <c r="M4" i="1" s="1"/>
  <c r="M3" i="1" s="1"/>
  <c r="M88" i="1" s="1"/>
  <c r="L5" i="1"/>
  <c r="N5" i="1" l="1"/>
  <c r="L4" i="1"/>
  <c r="N4" i="1" l="1"/>
  <c r="L3" i="1"/>
  <c r="L88" i="1" l="1"/>
  <c r="N88" i="1" s="1"/>
  <c r="N3" i="1"/>
</calcChain>
</file>

<file path=xl/comments1.xml><?xml version="1.0" encoding="utf-8"?>
<comments xmlns="http://schemas.openxmlformats.org/spreadsheetml/2006/main">
  <authors>
    <author>Jefferson</author>
  </authors>
  <commentList>
    <comment ref="M56" authorId="0" shapeId="0">
      <text>
        <r>
          <rPr>
            <b/>
            <sz val="9"/>
            <color indexed="81"/>
            <rFont val="Tahoma"/>
            <family val="2"/>
          </rPr>
          <t>Jefferson:</t>
        </r>
        <r>
          <rPr>
            <sz val="9"/>
            <color indexed="81"/>
            <rFont val="Tahoma"/>
            <family val="2"/>
          </rPr>
          <t xml:space="preserve">
ESTABAN EN INTERESES POR PRESTAMOS Y ERAN INTERESES DE MORA</t>
        </r>
      </text>
    </comment>
    <comment ref="M68" authorId="0" shapeId="0">
      <text>
        <r>
          <rPr>
            <b/>
            <sz val="9"/>
            <color indexed="81"/>
            <rFont val="Tahoma"/>
            <family val="2"/>
          </rPr>
          <t>Jefferson:</t>
        </r>
        <r>
          <rPr>
            <sz val="9"/>
            <color indexed="81"/>
            <rFont val="Tahoma"/>
            <family val="2"/>
          </rPr>
          <t xml:space="preserve">
ESTABAN EN REINTEGROS Y ERAN INDEMNIZACIONES - Y TAMBIEN DE VENTA DE EDITORIALES</t>
        </r>
      </text>
    </comment>
  </commentList>
</comments>
</file>

<file path=xl/comments2.xml><?xml version="1.0" encoding="utf-8"?>
<comments xmlns="http://schemas.openxmlformats.org/spreadsheetml/2006/main">
  <authors>
    <author>Jefferson</author>
  </authors>
  <commentList>
    <comment ref="M56" authorId="0" shapeId="0">
      <text>
        <r>
          <rPr>
            <b/>
            <sz val="9"/>
            <color indexed="81"/>
            <rFont val="Tahoma"/>
            <family val="2"/>
          </rPr>
          <t>Jefferson:</t>
        </r>
        <r>
          <rPr>
            <sz val="9"/>
            <color indexed="81"/>
            <rFont val="Tahoma"/>
            <family val="2"/>
          </rPr>
          <t xml:space="preserve">
ESTABAN EN INTERESES POR PRESTAMOS Y ERAN INTERESES DE MORA</t>
        </r>
      </text>
    </comment>
    <comment ref="M68" authorId="0" shapeId="0">
      <text>
        <r>
          <rPr>
            <b/>
            <sz val="9"/>
            <color indexed="81"/>
            <rFont val="Tahoma"/>
            <family val="2"/>
          </rPr>
          <t>Jefferson:</t>
        </r>
        <r>
          <rPr>
            <sz val="9"/>
            <color indexed="81"/>
            <rFont val="Tahoma"/>
            <family val="2"/>
          </rPr>
          <t xml:space="preserve">
ESTABAN EN REINTEGROS Y ERAN INDEMNIZACIONES - Y TAMBIEN DE VENTA DE EDITORIALES</t>
        </r>
      </text>
    </comment>
  </commentList>
</comments>
</file>

<file path=xl/sharedStrings.xml><?xml version="1.0" encoding="utf-8"?>
<sst xmlns="http://schemas.openxmlformats.org/spreadsheetml/2006/main" count="332" uniqueCount="165">
  <si>
    <t>CODIGO
CLASIFICADOR</t>
  </si>
  <si>
    <t>DESCRIPCION_CLASIFICADOR</t>
  </si>
  <si>
    <t>ESTIMACIÓN INICIAL</t>
  </si>
  <si>
    <t>MODIFICACION
APROPIACION</t>
  </si>
  <si>
    <t>ESTIMACIÓN DEFINITIVA</t>
  </si>
  <si>
    <t>% EJEC.</t>
  </si>
  <si>
    <t>INGRESOS USCO</t>
  </si>
  <si>
    <t>INGRESOS CORRIENTES</t>
  </si>
  <si>
    <t>TASAS Y DERECHOS ADMINISTRATIVOS</t>
  </si>
  <si>
    <t>110220201101</t>
  </si>
  <si>
    <t>INSCRIPCIONES PREGRADO</t>
  </si>
  <si>
    <t>110220201102</t>
  </si>
  <si>
    <t>DERECHOS DE GRADO PREGRADO</t>
  </si>
  <si>
    <t>11022020110301</t>
  </si>
  <si>
    <t>MATRÍCULA PREGRADO</t>
  </si>
  <si>
    <t>11022020110304</t>
  </si>
  <si>
    <t>SEMINARIOS</t>
  </si>
  <si>
    <t>110220201104</t>
  </si>
  <si>
    <t xml:space="preserve">CERTIFICACIONES, CONSTANCIAS ACADÉMICAS </t>
  </si>
  <si>
    <t>11022020120101</t>
  </si>
  <si>
    <t>INSCRIPCIONES POSGRADOS</t>
  </si>
  <si>
    <t>11022020120102</t>
  </si>
  <si>
    <t>INSCRIPCIONES DOCTORADOS</t>
  </si>
  <si>
    <t>11022020120201</t>
  </si>
  <si>
    <t>DERECHOS DE GRADO POSGRADOS</t>
  </si>
  <si>
    <t>11022020120301</t>
  </si>
  <si>
    <t>MATRÍCULAS POSGRADOS F.E</t>
  </si>
  <si>
    <t>11022020120302</t>
  </si>
  <si>
    <t>MATRÍCULAS DOCTORADOS</t>
  </si>
  <si>
    <t>110220201204</t>
  </si>
  <si>
    <t>CERTIFICACIONES, CONSTANCIAS ACADÉMICAS</t>
  </si>
  <si>
    <t>DERECHOS COMPLEMENTARIOS NIVEL PREGRADO</t>
  </si>
  <si>
    <t>MULTAS, SANCIONES E INTERESES DE MORA</t>
  </si>
  <si>
    <t>INTERESES DE MORA</t>
  </si>
  <si>
    <t>VENTA DE BIENES Y SERVICIOS</t>
  </si>
  <si>
    <t>110250108103</t>
  </si>
  <si>
    <t>110250108402</t>
  </si>
  <si>
    <t>SERVICIOS DE TELECOMUNICACIONES A TRAVÉS DE INTERN</t>
  </si>
  <si>
    <t>110250200101</t>
  </si>
  <si>
    <t>CEREALES</t>
  </si>
  <si>
    <t>110250203202</t>
  </si>
  <si>
    <t>LIBROS IMPRESOS</t>
  </si>
  <si>
    <t>110250207302</t>
  </si>
  <si>
    <t>SERVICIOS DE ARRENDAMIENTO SIN OPCIÓN DE COMPRA DE</t>
  </si>
  <si>
    <t>110250208901</t>
  </si>
  <si>
    <t>SERVICIOS DE EDICIÓN, IMPRESIÓN Y REPRODUCCIÓN</t>
  </si>
  <si>
    <t>11025020920903</t>
  </si>
  <si>
    <t>EXTENSIÓN - VENTA DE SERVICIOS NO FORMAL - F.E</t>
  </si>
  <si>
    <t>TRANSFERENCIAS CORRIENTES</t>
  </si>
  <si>
    <t>110260101101</t>
  </si>
  <si>
    <t>INDEMNIZACIONES RELACIONADAS CON SEGUROS NO DE VID</t>
  </si>
  <si>
    <t>110260301012101</t>
  </si>
  <si>
    <t>ESTAMPILLA DEPARTAMENTO 80%</t>
  </si>
  <si>
    <t>110260301012102</t>
  </si>
  <si>
    <t>ESTAMPILLA MUNICIPIO DE NEIVA 80%</t>
  </si>
  <si>
    <t>110260301012103</t>
  </si>
  <si>
    <t>ESTAMPILLA MUNICIPIO DE PITALITO 80%</t>
  </si>
  <si>
    <t>110260301012104</t>
  </si>
  <si>
    <t>ESTAMPILLA MUNICIPIO DE GARZÓN 80%</t>
  </si>
  <si>
    <t>110260301012105</t>
  </si>
  <si>
    <t>ESTAMPILLA MUNICIPIO DE LA PLATA 80%</t>
  </si>
  <si>
    <t>110260301012107</t>
  </si>
  <si>
    <t>ESTAMPILLA PROUNAL Y DEMAS UNIVERSIDADES LEY 1617/</t>
  </si>
  <si>
    <t>110260401101</t>
  </si>
  <si>
    <t>DEVOLUCIÓN IVA- INSTITUCIONES DE EDUCACIÓN SUPERIO</t>
  </si>
  <si>
    <t>11026050110101</t>
  </si>
  <si>
    <t>RECURSOS NACION - FUNCIONAMIENTO</t>
  </si>
  <si>
    <t>11026050110102</t>
  </si>
  <si>
    <t>RECURSOS NACION - INVERSIÓN</t>
  </si>
  <si>
    <t>110260501102</t>
  </si>
  <si>
    <t>LEY 30 ART 87</t>
  </si>
  <si>
    <t>110260501103</t>
  </si>
  <si>
    <t>DEVOLUCIÓN VOTACIONES</t>
  </si>
  <si>
    <t>110260501104</t>
  </si>
  <si>
    <t>LEY 1819 COOPERATIVAS</t>
  </si>
  <si>
    <t>110260502102</t>
  </si>
  <si>
    <t>PROGRAMA DE ACCESO Y PERMANENCIA A LA EDUCACIÓN SU</t>
  </si>
  <si>
    <t>RECURSOS DE CAPITAL</t>
  </si>
  <si>
    <t>RENDIMIENTOS FINANCIEROS</t>
  </si>
  <si>
    <t>120510201101</t>
  </si>
  <si>
    <t>DEPÓSITOS</t>
  </si>
  <si>
    <t>120520101101</t>
  </si>
  <si>
    <t>INTERESES POR PRÉSTAMOS</t>
  </si>
  <si>
    <t>RECURSOS DE CRÉDITO INTERNO</t>
  </si>
  <si>
    <t>120710101101</t>
  </si>
  <si>
    <t>BANCA COMERCIAL</t>
  </si>
  <si>
    <t>TRANSFERENCIAS DE CAPITAL</t>
  </si>
  <si>
    <t>120810301101</t>
  </si>
  <si>
    <t>NO CONDICIONADAS A LA ADQUISICIÓN DE UN ACTIVO</t>
  </si>
  <si>
    <t>RECURSOS DEL BALANCE</t>
  </si>
  <si>
    <t>121010101101</t>
  </si>
  <si>
    <t>121010101102</t>
  </si>
  <si>
    <t>RECUPERACION CARTERA - CREDITOS EDUCATIVOS</t>
  </si>
  <si>
    <t>RECURSOS DE TERCEROS</t>
  </si>
  <si>
    <t>12124010110102</t>
  </si>
  <si>
    <t>SEGURO ESTUDIANTIL</t>
  </si>
  <si>
    <t>REINTEGROS Y OTROS RECURSOS NO APROPIADOS</t>
  </si>
  <si>
    <t>121310101101</t>
  </si>
  <si>
    <t>REINTEGROS</t>
  </si>
  <si>
    <t xml:space="preserve">TRANSFERENCIAS INTERNAS </t>
  </si>
  <si>
    <t>130110101101</t>
  </si>
  <si>
    <t>TRANSF. INTERNAS - EXCEDENTES USCO</t>
  </si>
  <si>
    <t>130110101102</t>
  </si>
  <si>
    <t>TRANSF. INTERNAS - COSTOS LIQUIDACION PY F.E</t>
  </si>
  <si>
    <t>INGRESOS SISTEMA GENERAL DE REGALÍAS - SGR</t>
  </si>
  <si>
    <t>ASIGNACIONES Y DISTRIBUCIONES DEL SISTEMA GENERAL DE REGALÍAS</t>
  </si>
  <si>
    <t>311026010306301</t>
  </si>
  <si>
    <t>FORM. CAPITAL HUMANO ALTO NIVEL BPIN2019000100018</t>
  </si>
  <si>
    <t>311026010306302</t>
  </si>
  <si>
    <t>MARCADOR COGNITIVO ALZHEIMER BPIN2020000100011</t>
  </si>
  <si>
    <t>311026010306303</t>
  </si>
  <si>
    <t>ADEC. INFRAE. Y EQUIP. CESURCAFE BPIN2020000100390</t>
  </si>
  <si>
    <t>GRAN TOTAL INGRESOS + SGR</t>
  </si>
  <si>
    <t>SERVICIOS INTERDISCIPLINARIOS DE INVESTIGACIÓN Y DESARROLLO EXPERIMENTAL</t>
  </si>
  <si>
    <t>311026010306304</t>
  </si>
  <si>
    <t>FORNMACION DE CAPITAL HUMANO DE ALTO NIVEL SEGUNDO COHORTE BPIN 2020000100623</t>
  </si>
  <si>
    <t>SANEAMIENTO DE PASIVOS</t>
  </si>
  <si>
    <t>PLAN DE FOMENTO A LA CALIDAD</t>
  </si>
  <si>
    <t>110240201101</t>
  </si>
  <si>
    <t>MATRÍCULAS POSGRADOS F.E - EXCEDENTES CONVENIOS</t>
  </si>
  <si>
    <t>11022020120304</t>
  </si>
  <si>
    <t>311026010306305</t>
  </si>
  <si>
    <t>311026010306306</t>
  </si>
  <si>
    <t>311026010306307</t>
  </si>
  <si>
    <t>INVESTIGACION Y DESARROLLO QUE GENERE UN PROTOTIPO DE CONTROL DE CARIABLES PARA OPERACIÓN… BPIN 2020000100460</t>
  </si>
  <si>
    <t>INVESTIGACION Y DESARROLLO ESTRATEGIAS BPIN 2020000100438</t>
  </si>
  <si>
    <t>FORTALECIMIENTO DE SISTEMA DE GESTION DE CONOCIMIENTO EN EDUCACION BPIN 2020000100461</t>
  </si>
  <si>
    <t xml:space="preserve"> </t>
  </si>
  <si>
    <t>RECAUDO ENERO</t>
  </si>
  <si>
    <t>RECAUDO ACUMULADO</t>
  </si>
  <si>
    <t>FORTALECIMIENTO A LA CONECTIVIDAD PREGRADO</t>
  </si>
  <si>
    <t>FORTALECIMIENTO A LA CONECTIVIDAD POSTGRADO</t>
  </si>
  <si>
    <t>11026030101210601</t>
  </si>
  <si>
    <t>11026030101210602</t>
  </si>
  <si>
    <t>11026030101210603</t>
  </si>
  <si>
    <t>11026030101210604</t>
  </si>
  <si>
    <t>11026030101210605</t>
  </si>
  <si>
    <t>ESTAMPILLA DEPARTAMENTO 20%</t>
  </si>
  <si>
    <t>ESTAMPILLA MUNICIPIO DE NEIVA 20%</t>
  </si>
  <si>
    <t>ESTAMPILLA MUNICIPIO DE PITALITO 20%</t>
  </si>
  <si>
    <t>ESTAMPILLA MUNICIPIO DE GARZÓN 20%</t>
  </si>
  <si>
    <t>ESTAMPILLA MUNICIPIO DE LA PLATA 20%</t>
  </si>
  <si>
    <t>12124010110101</t>
  </si>
  <si>
    <t>CONSEJO SUPERIOR ESTUDIANTIL</t>
  </si>
  <si>
    <t>13011010110301</t>
  </si>
  <si>
    <t>13011010110302</t>
  </si>
  <si>
    <t>13011010110303</t>
  </si>
  <si>
    <t>13011010110304</t>
  </si>
  <si>
    <t>13011010110305</t>
  </si>
  <si>
    <t>13011010110306</t>
  </si>
  <si>
    <t>13011010110307</t>
  </si>
  <si>
    <t>EXCEDENTES FACULTAD - ECONOMIA Y ADMON</t>
  </si>
  <si>
    <t>EXCEDENTES FACULTAD - CIENCIAS JURIDICAS Y POLITICAS</t>
  </si>
  <si>
    <t>EXCEDENTES FACULTAD - CIENCIAS SOCIALES Y HUMANAS</t>
  </si>
  <si>
    <t>EXCEDENTES FACULTAD EDUCACION</t>
  </si>
  <si>
    <t>EXCEDENTES FACULTAD INGENIERIA</t>
  </si>
  <si>
    <t>EXCEDENTES FACULTAD CIENCIAS EXACTAS Y NATURALES</t>
  </si>
  <si>
    <t>EXCEDENTES FACULTAD DE SALUD</t>
  </si>
  <si>
    <t>PRESUPUESTO POR RECAUDAR</t>
  </si>
  <si>
    <t>RECAUDO FEBRERO</t>
  </si>
  <si>
    <t>RECAUDO MARZO</t>
  </si>
  <si>
    <t>RECAUDO ABRIL</t>
  </si>
  <si>
    <t>RECAUDO MAYO</t>
  </si>
  <si>
    <t>RECAUDO JUNIO</t>
  </si>
  <si>
    <t>BALANCE DE EJECUCION DE INGRESOS A 30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</si>
</sst>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(&quot;$&quot;\ * #,##0_);_(&quot;$&quot;\ * \(#,##0\);_(&quot;$&quot;\ * &quot;-&quot;_);_(@_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&quot;\ #,##0.00;\-&quot;$&quot;\ #,##0.00"/>
    <numFmt numFmtId="165" formatCode="&quot;$&quot;\ #,##0.00"/>
    <numFmt numFmtId="167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2" fontId="2" fillId="2" borderId="1" xfId="1" applyFont="1" applyFill="1" applyBorder="1" applyAlignment="1">
      <alignment horizontal="center" vertical="center" wrapText="1"/>
    </xf>
    <xf numFmtId="42" fontId="2" fillId="2" borderId="2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164" fontId="3" fillId="3" borderId="1" xfId="1" applyNumberFormat="1" applyFont="1" applyFill="1" applyBorder="1" applyAlignment="1">
      <alignment horizontal="right" vertical="center"/>
    </xf>
    <xf numFmtId="10" fontId="3" fillId="3" borderId="1" xfId="2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64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left" vertical="center"/>
    </xf>
    <xf numFmtId="0" fontId="6" fillId="0" borderId="1" xfId="3" applyFont="1" applyBorder="1"/>
    <xf numFmtId="164" fontId="0" fillId="0" borderId="1" xfId="1" applyNumberFormat="1" applyFont="1" applyFill="1" applyBorder="1" applyAlignment="1">
      <alignment horizontal="right" vertical="center"/>
    </xf>
    <xf numFmtId="165" fontId="3" fillId="3" borderId="1" xfId="1" applyNumberFormat="1" applyFont="1" applyFill="1" applyBorder="1" applyAlignment="1">
      <alignment horizontal="right" vertical="center"/>
    </xf>
    <xf numFmtId="0" fontId="0" fillId="0" borderId="1" xfId="0" quotePrefix="1" applyBorder="1" applyAlignment="1">
      <alignment horizontal="left" vertical="center" wrapText="1"/>
    </xf>
    <xf numFmtId="165" fontId="0" fillId="0" borderId="1" xfId="1" applyNumberFormat="1" applyFont="1" applyBorder="1" applyAlignment="1">
      <alignment vertical="center" wrapText="1"/>
    </xf>
    <xf numFmtId="165" fontId="0" fillId="0" borderId="1" xfId="0" applyNumberFormat="1" applyBorder="1" applyAlignment="1">
      <alignment vertical="center" wrapText="1"/>
    </xf>
    <xf numFmtId="164" fontId="2" fillId="2" borderId="1" xfId="1" applyNumberFormat="1" applyFont="1" applyFill="1" applyBorder="1"/>
    <xf numFmtId="0" fontId="0" fillId="0" borderId="0" xfId="0" applyAlignment="1">
      <alignment wrapText="1"/>
    </xf>
    <xf numFmtId="42" fontId="0" fillId="0" borderId="0" xfId="1" applyFont="1"/>
    <xf numFmtId="10" fontId="3" fillId="0" borderId="1" xfId="2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applyBorder="1"/>
    <xf numFmtId="165" fontId="0" fillId="0" borderId="0" xfId="0" applyNumberFormat="1" applyBorder="1" applyAlignment="1">
      <alignment vertical="center" wrapText="1"/>
    </xf>
    <xf numFmtId="165" fontId="0" fillId="0" borderId="0" xfId="0" applyNumberFormat="1" applyBorder="1"/>
    <xf numFmtId="164" fontId="0" fillId="0" borderId="0" xfId="0" applyNumberFormat="1"/>
    <xf numFmtId="44" fontId="0" fillId="0" borderId="0" xfId="0" applyNumberFormat="1"/>
    <xf numFmtId="10" fontId="9" fillId="2" borderId="1" xfId="2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/>
    <xf numFmtId="0" fontId="6" fillId="0" borderId="1" xfId="3" quotePrefix="1" applyFont="1" applyBorder="1"/>
    <xf numFmtId="42" fontId="2" fillId="2" borderId="1" xfId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3" applyFont="1" applyBorder="1"/>
    <xf numFmtId="0" fontId="4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167" fontId="0" fillId="0" borderId="2" xfId="4" applyNumberFormat="1" applyFont="1" applyFill="1" applyBorder="1" applyAlignment="1">
      <alignment horizontal="right" vertical="center"/>
    </xf>
    <xf numFmtId="167" fontId="0" fillId="0" borderId="0" xfId="4" applyNumberFormat="1" applyFont="1"/>
    <xf numFmtId="165" fontId="0" fillId="0" borderId="0" xfId="0" applyNumberFormat="1" applyAlignment="1">
      <alignment vertical="center"/>
    </xf>
  </cellXfs>
  <cellStyles count="5">
    <cellStyle name="Millares" xfId="4" builtinId="3"/>
    <cellStyle name="Moneda [0]" xfId="1" builtinId="7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Emilce/Desktop/MARZO%20DE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Emilce/Desktop/ABRIL%20DE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Emilce/Desktop/MAYO%20DE%20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Emilce/Desktop/JUNIO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L9">
            <v>1856114798.5799999</v>
          </cell>
        </row>
        <row r="13">
          <cell r="L13">
            <v>120229600</v>
          </cell>
        </row>
        <row r="17">
          <cell r="L17">
            <v>21899200</v>
          </cell>
        </row>
        <row r="25">
          <cell r="L25">
            <v>46227440</v>
          </cell>
        </row>
        <row r="29">
          <cell r="L29">
            <v>464028699.63999999</v>
          </cell>
        </row>
        <row r="33">
          <cell r="L33">
            <v>30057400</v>
          </cell>
        </row>
        <row r="37">
          <cell r="L37">
            <v>5474800</v>
          </cell>
        </row>
        <row r="45">
          <cell r="L45">
            <v>11556860</v>
          </cell>
        </row>
        <row r="47">
          <cell r="L47">
            <v>9146291180</v>
          </cell>
        </row>
        <row r="51">
          <cell r="L51">
            <v>1884615886</v>
          </cell>
        </row>
        <row r="65">
          <cell r="L65">
            <v>1404969708</v>
          </cell>
        </row>
        <row r="72">
          <cell r="L72">
            <v>105048224</v>
          </cell>
        </row>
        <row r="75">
          <cell r="L75">
            <v>217593954</v>
          </cell>
        </row>
        <row r="99">
          <cell r="L99">
            <v>248657390</v>
          </cell>
        </row>
        <row r="103">
          <cell r="L103">
            <v>-302842</v>
          </cell>
        </row>
        <row r="109">
          <cell r="L109">
            <v>1151957606</v>
          </cell>
        </row>
        <row r="113">
          <cell r="L113">
            <v>47770977</v>
          </cell>
        </row>
        <row r="124">
          <cell r="L124">
            <v>11897832</v>
          </cell>
        </row>
        <row r="137">
          <cell r="L137">
            <v>440943437</v>
          </cell>
        </row>
        <row r="144">
          <cell r="L144">
            <v>10999989</v>
          </cell>
        </row>
        <row r="150">
          <cell r="L150">
            <v>185400000</v>
          </cell>
        </row>
        <row r="156">
          <cell r="L156">
            <v>1333332</v>
          </cell>
        </row>
        <row r="162">
          <cell r="L162">
            <v>117085963</v>
          </cell>
        </row>
        <row r="166">
          <cell r="L166">
            <v>5596768</v>
          </cell>
        </row>
        <row r="172">
          <cell r="L172">
            <v>33993</v>
          </cell>
        </row>
        <row r="179">
          <cell r="L179">
            <v>508471770</v>
          </cell>
        </row>
        <row r="185">
          <cell r="L185">
            <v>4547346</v>
          </cell>
        </row>
        <row r="209">
          <cell r="L209">
            <v>214437059</v>
          </cell>
        </row>
        <row r="213">
          <cell r="L213">
            <v>6688573</v>
          </cell>
        </row>
        <row r="216">
          <cell r="L216">
            <v>833800</v>
          </cell>
        </row>
        <row r="223">
          <cell r="L223">
            <v>66457536.740000002</v>
          </cell>
        </row>
        <row r="234">
          <cell r="L234">
            <v>21058942</v>
          </cell>
        </row>
        <row r="240">
          <cell r="L240">
            <v>18427579</v>
          </cell>
        </row>
        <row r="242">
          <cell r="L242">
            <v>3180001</v>
          </cell>
        </row>
        <row r="244">
          <cell r="L244">
            <v>0</v>
          </cell>
        </row>
        <row r="248">
          <cell r="L248">
            <v>41589869</v>
          </cell>
        </row>
        <row r="263">
          <cell r="L263">
            <v>11064132</v>
          </cell>
        </row>
        <row r="267">
          <cell r="L267">
            <v>116133334</v>
          </cell>
        </row>
        <row r="271">
          <cell r="L271">
            <v>103003829</v>
          </cell>
        </row>
        <row r="275">
          <cell r="L275">
            <v>8431521</v>
          </cell>
        </row>
        <row r="279">
          <cell r="L279">
            <v>32603030</v>
          </cell>
        </row>
        <row r="283">
          <cell r="L283">
            <v>42251440</v>
          </cell>
        </row>
        <row r="296">
          <cell r="L296">
            <v>205025680</v>
          </cell>
        </row>
        <row r="300">
          <cell r="L300">
            <v>26281348891</v>
          </cell>
        </row>
        <row r="309">
          <cell r="L309">
            <v>104887000</v>
          </cell>
        </row>
        <row r="313">
          <cell r="L313">
            <v>17973659</v>
          </cell>
        </row>
        <row r="321">
          <cell r="L321">
            <v>29840749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N9">
            <v>238533983.02000001</v>
          </cell>
        </row>
        <row r="13">
          <cell r="N13">
            <v>96245688.799999997</v>
          </cell>
        </row>
        <row r="17">
          <cell r="N17">
            <v>0</v>
          </cell>
        </row>
        <row r="21">
          <cell r="N21">
            <v>0</v>
          </cell>
        </row>
        <row r="25">
          <cell r="N25">
            <v>6335600</v>
          </cell>
        </row>
        <row r="29">
          <cell r="N29">
            <v>59633495.759999998</v>
          </cell>
        </row>
        <row r="33">
          <cell r="N33">
            <v>24061422.199999999</v>
          </cell>
        </row>
        <row r="37">
          <cell r="N37">
            <v>0</v>
          </cell>
        </row>
        <row r="41">
          <cell r="N41">
            <v>0</v>
          </cell>
        </row>
        <row r="45">
          <cell r="N45">
            <v>1583900</v>
          </cell>
        </row>
        <row r="47">
          <cell r="N47">
            <v>5071020643</v>
          </cell>
        </row>
        <row r="56">
          <cell r="N56">
            <v>6829800729</v>
          </cell>
        </row>
        <row r="65">
          <cell r="N65">
            <v>0</v>
          </cell>
        </row>
        <row r="72">
          <cell r="N72">
            <v>58047306</v>
          </cell>
        </row>
        <row r="75">
          <cell r="N75">
            <v>0</v>
          </cell>
        </row>
        <row r="99">
          <cell r="N99">
            <v>1973717991</v>
          </cell>
        </row>
        <row r="103">
          <cell r="N103">
            <v>22000044</v>
          </cell>
        </row>
        <row r="109">
          <cell r="N109">
            <v>191505337</v>
          </cell>
        </row>
        <row r="113">
          <cell r="N113">
            <v>3360000</v>
          </cell>
        </row>
        <row r="124">
          <cell r="N124">
            <v>9490000</v>
          </cell>
        </row>
        <row r="136">
          <cell r="N136">
            <v>824221768</v>
          </cell>
        </row>
        <row r="142">
          <cell r="N142">
            <v>20455277</v>
          </cell>
        </row>
        <row r="148">
          <cell r="N148">
            <v>1000000</v>
          </cell>
        </row>
        <row r="153">
          <cell r="N153">
            <v>0</v>
          </cell>
        </row>
        <row r="159">
          <cell r="N159">
            <v>79200000</v>
          </cell>
        </row>
        <row r="163">
          <cell r="N163">
            <v>3950000</v>
          </cell>
        </row>
        <row r="169">
          <cell r="N169">
            <v>31335</v>
          </cell>
        </row>
        <row r="176">
          <cell r="N176">
            <v>95859636</v>
          </cell>
        </row>
        <row r="182">
          <cell r="N182">
            <v>1793910</v>
          </cell>
        </row>
        <row r="204">
          <cell r="N204">
            <v>43663889</v>
          </cell>
        </row>
        <row r="208">
          <cell r="N208">
            <v>11177629</v>
          </cell>
        </row>
        <row r="211">
          <cell r="N211">
            <v>864000</v>
          </cell>
        </row>
        <row r="218">
          <cell r="N218">
            <v>117015549.27</v>
          </cell>
        </row>
        <row r="229">
          <cell r="N229">
            <v>16128198</v>
          </cell>
        </row>
        <row r="235">
          <cell r="N235">
            <v>8348899</v>
          </cell>
        </row>
        <row r="237">
          <cell r="N237">
            <v>2730002</v>
          </cell>
        </row>
        <row r="239">
          <cell r="N239">
            <v>0</v>
          </cell>
        </row>
        <row r="243">
          <cell r="N243">
            <v>278627226</v>
          </cell>
        </row>
        <row r="262">
          <cell r="N262">
            <v>157066669</v>
          </cell>
        </row>
        <row r="266">
          <cell r="N266">
            <v>36130852</v>
          </cell>
        </row>
        <row r="270">
          <cell r="N270">
            <v>6071674</v>
          </cell>
        </row>
        <row r="274">
          <cell r="N274">
            <v>42490596</v>
          </cell>
        </row>
        <row r="278">
          <cell r="N278">
            <v>34162802</v>
          </cell>
        </row>
        <row r="282">
          <cell r="N282">
            <v>86614357</v>
          </cell>
        </row>
        <row r="291">
          <cell r="N291">
            <v>583714825</v>
          </cell>
        </row>
        <row r="295">
          <cell r="N295">
            <v>863681164</v>
          </cell>
        </row>
        <row r="305">
          <cell r="N305">
            <v>26806873</v>
          </cell>
        </row>
        <row r="309">
          <cell r="N309">
            <v>376500</v>
          </cell>
        </row>
        <row r="317">
          <cell r="N317">
            <v>6458347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Q9">
            <v>1204377613.6500001</v>
          </cell>
        </row>
        <row r="13">
          <cell r="Q13">
            <v>77499468</v>
          </cell>
        </row>
        <row r="25">
          <cell r="Q25">
            <v>829888</v>
          </cell>
        </row>
        <row r="29">
          <cell r="Q29">
            <v>301094403.41000003</v>
          </cell>
        </row>
        <row r="33">
          <cell r="Q33">
            <v>19374867</v>
          </cell>
        </row>
        <row r="45">
          <cell r="Q45">
            <v>207472</v>
          </cell>
        </row>
        <row r="47">
          <cell r="Q47">
            <v>7622535614</v>
          </cell>
        </row>
        <row r="72">
          <cell r="Q72">
            <v>284788674</v>
          </cell>
        </row>
        <row r="75">
          <cell r="Q75">
            <v>144762286</v>
          </cell>
        </row>
        <row r="99">
          <cell r="Q99">
            <v>104435745</v>
          </cell>
        </row>
        <row r="103">
          <cell r="Q103">
            <v>391849363</v>
          </cell>
        </row>
        <row r="110">
          <cell r="Q110">
            <v>12675758</v>
          </cell>
        </row>
        <row r="114">
          <cell r="Q114">
            <v>22160124</v>
          </cell>
        </row>
        <row r="125">
          <cell r="Q125">
            <v>22953910</v>
          </cell>
        </row>
        <row r="137">
          <cell r="Q137">
            <v>52020343</v>
          </cell>
        </row>
        <row r="143">
          <cell r="Q143">
            <v>8727640</v>
          </cell>
        </row>
        <row r="149">
          <cell r="Q149">
            <v>92000000</v>
          </cell>
        </row>
        <row r="160">
          <cell r="Q160">
            <v>16351395</v>
          </cell>
        </row>
        <row r="164">
          <cell r="Q164">
            <v>42115700</v>
          </cell>
        </row>
        <row r="170">
          <cell r="Q170">
            <v>41284</v>
          </cell>
        </row>
        <row r="177">
          <cell r="Q177">
            <v>15162548</v>
          </cell>
        </row>
        <row r="184">
          <cell r="Q184">
            <v>2119098</v>
          </cell>
        </row>
        <row r="209">
          <cell r="Q209">
            <v>99668946</v>
          </cell>
        </row>
        <row r="213">
          <cell r="Q213">
            <v>40213788</v>
          </cell>
        </row>
        <row r="216">
          <cell r="Q216">
            <v>1164250</v>
          </cell>
        </row>
        <row r="223">
          <cell r="Q223">
            <v>171117461.09999999</v>
          </cell>
        </row>
        <row r="234">
          <cell r="Q234">
            <v>26386846</v>
          </cell>
        </row>
        <row r="240">
          <cell r="Q240">
            <v>7300195</v>
          </cell>
        </row>
        <row r="242">
          <cell r="Q242">
            <v>5040808</v>
          </cell>
        </row>
        <row r="244">
          <cell r="Q244">
            <v>150503238</v>
          </cell>
        </row>
        <row r="248">
          <cell r="Q248">
            <v>71334924</v>
          </cell>
        </row>
        <row r="267">
          <cell r="Q267">
            <v>60576229</v>
          </cell>
        </row>
        <row r="271">
          <cell r="Q271">
            <v>34250852</v>
          </cell>
        </row>
        <row r="275">
          <cell r="Q275">
            <v>547512394</v>
          </cell>
        </row>
        <row r="279">
          <cell r="Q279">
            <v>25219489</v>
          </cell>
        </row>
        <row r="283">
          <cell r="Q283">
            <v>33883080</v>
          </cell>
        </row>
        <row r="287">
          <cell r="Q287">
            <v>44179448</v>
          </cell>
        </row>
        <row r="296">
          <cell r="Q296">
            <v>105503140</v>
          </cell>
        </row>
        <row r="305">
          <cell r="Q305">
            <v>43621638</v>
          </cell>
        </row>
        <row r="310">
          <cell r="Q310">
            <v>7143853</v>
          </cell>
        </row>
        <row r="314">
          <cell r="Q314">
            <v>433500</v>
          </cell>
        </row>
        <row r="322">
          <cell r="Q322">
            <v>23154200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T9">
            <v>410220881.38999999</v>
          </cell>
        </row>
        <row r="13">
          <cell r="T13">
            <v>22472127.199999999</v>
          </cell>
        </row>
        <row r="17">
          <cell r="T17">
            <v>0</v>
          </cell>
        </row>
        <row r="21">
          <cell r="T21">
            <v>0</v>
          </cell>
        </row>
        <row r="25">
          <cell r="T25">
            <v>19161127.199999999</v>
          </cell>
        </row>
        <row r="29">
          <cell r="T29">
            <v>102555220.34999999</v>
          </cell>
        </row>
        <row r="33">
          <cell r="T33">
            <v>5618031.7999999998</v>
          </cell>
        </row>
        <row r="37">
          <cell r="T37">
            <v>0</v>
          </cell>
        </row>
        <row r="41">
          <cell r="T41">
            <v>0</v>
          </cell>
        </row>
        <row r="45">
          <cell r="T45">
            <v>4790281.8</v>
          </cell>
        </row>
        <row r="47">
          <cell r="T47">
            <v>10142041286</v>
          </cell>
        </row>
        <row r="65">
          <cell r="T65">
            <v>0</v>
          </cell>
        </row>
        <row r="73">
          <cell r="T73">
            <v>26728742</v>
          </cell>
        </row>
        <row r="101">
          <cell r="T101">
            <v>3794789052</v>
          </cell>
        </row>
        <row r="105">
          <cell r="T105">
            <v>0</v>
          </cell>
        </row>
        <row r="112">
          <cell r="T112">
            <v>1648525</v>
          </cell>
        </row>
        <row r="116">
          <cell r="T116">
            <v>1320124</v>
          </cell>
        </row>
        <row r="127">
          <cell r="T127">
            <v>5118500</v>
          </cell>
        </row>
        <row r="139">
          <cell r="T139">
            <v>62119373</v>
          </cell>
        </row>
        <row r="145">
          <cell r="T145">
            <v>19030472</v>
          </cell>
        </row>
        <row r="151">
          <cell r="T151">
            <v>0</v>
          </cell>
        </row>
        <row r="162">
          <cell r="T162">
            <v>908500</v>
          </cell>
        </row>
        <row r="166">
          <cell r="T166">
            <v>12005774</v>
          </cell>
        </row>
        <row r="172">
          <cell r="T172">
            <v>80259</v>
          </cell>
        </row>
        <row r="179">
          <cell r="T179">
            <v>459700</v>
          </cell>
        </row>
        <row r="186">
          <cell r="T186">
            <v>1325193</v>
          </cell>
        </row>
        <row r="212">
          <cell r="T212">
            <v>610849434</v>
          </cell>
        </row>
        <row r="216">
          <cell r="T216">
            <v>1499940</v>
          </cell>
        </row>
        <row r="219">
          <cell r="T219">
            <v>321500</v>
          </cell>
        </row>
        <row r="226">
          <cell r="T226">
            <v>152648871.75999999</v>
          </cell>
        </row>
        <row r="238">
          <cell r="T238">
            <v>23347529.149999999</v>
          </cell>
        </row>
        <row r="244">
          <cell r="T244">
            <v>14219768</v>
          </cell>
        </row>
        <row r="246">
          <cell r="T246">
            <v>3758116</v>
          </cell>
        </row>
        <row r="248">
          <cell r="T248">
            <v>60392623</v>
          </cell>
        </row>
        <row r="252">
          <cell r="T252">
            <v>0</v>
          </cell>
        </row>
        <row r="271">
          <cell r="T271">
            <v>9000000</v>
          </cell>
        </row>
        <row r="275">
          <cell r="T275">
            <v>38873817</v>
          </cell>
        </row>
        <row r="279">
          <cell r="T279">
            <v>40363646</v>
          </cell>
        </row>
        <row r="283">
          <cell r="T283">
            <v>44787159</v>
          </cell>
        </row>
        <row r="287">
          <cell r="T287">
            <v>33883080</v>
          </cell>
        </row>
        <row r="291">
          <cell r="T291">
            <v>40847459</v>
          </cell>
        </row>
        <row r="300">
          <cell r="T300">
            <v>48013803</v>
          </cell>
        </row>
        <row r="304">
          <cell r="T304">
            <v>114167684</v>
          </cell>
        </row>
        <row r="309">
          <cell r="T309">
            <v>0</v>
          </cell>
        </row>
        <row r="314">
          <cell r="T314">
            <v>912000</v>
          </cell>
        </row>
        <row r="318">
          <cell r="T318">
            <v>9000</v>
          </cell>
        </row>
        <row r="326">
          <cell r="T326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96"/>
  <sheetViews>
    <sheetView topLeftCell="A79" workbookViewId="0">
      <selection activeCell="N81" sqref="N81"/>
    </sheetView>
  </sheetViews>
  <sheetFormatPr baseColWidth="10" defaultRowHeight="15" x14ac:dyDescent="0.25"/>
  <cols>
    <col min="1" max="1" width="15.7109375" customWidth="1"/>
    <col min="2" max="2" width="33.7109375" customWidth="1"/>
    <col min="3" max="5" width="18.7109375" customWidth="1"/>
    <col min="6" max="10" width="18.5703125" hidden="1" customWidth="1"/>
    <col min="11" max="12" width="18.5703125" customWidth="1"/>
    <col min="13" max="13" width="21" customWidth="1"/>
    <col min="14" max="14" width="9.85546875" customWidth="1"/>
    <col min="16" max="16" width="19.7109375" customWidth="1"/>
  </cols>
  <sheetData>
    <row r="1" spans="1:18" ht="25.5" customHeight="1" x14ac:dyDescent="0.3">
      <c r="A1" s="37" t="s">
        <v>164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8" ht="41.25" customHeight="1" x14ac:dyDescent="0.25">
      <c r="A2" s="1" t="s">
        <v>0</v>
      </c>
      <c r="B2" s="1" t="s">
        <v>1</v>
      </c>
      <c r="C2" s="2" t="s">
        <v>2</v>
      </c>
      <c r="D2" s="32" t="s">
        <v>3</v>
      </c>
      <c r="E2" s="2" t="s">
        <v>4</v>
      </c>
      <c r="F2" s="3" t="s">
        <v>128</v>
      </c>
      <c r="G2" s="3" t="s">
        <v>159</v>
      </c>
      <c r="H2" s="3" t="s">
        <v>160</v>
      </c>
      <c r="I2" s="3" t="s">
        <v>161</v>
      </c>
      <c r="J2" s="3" t="s">
        <v>162</v>
      </c>
      <c r="K2" s="3" t="s">
        <v>163</v>
      </c>
      <c r="L2" s="3" t="s">
        <v>129</v>
      </c>
      <c r="M2" s="3" t="s">
        <v>158</v>
      </c>
      <c r="N2" s="3" t="s">
        <v>5</v>
      </c>
    </row>
    <row r="3" spans="1:18" ht="21" customHeight="1" x14ac:dyDescent="0.25">
      <c r="A3" s="4">
        <v>1</v>
      </c>
      <c r="B3" s="5" t="s">
        <v>6</v>
      </c>
      <c r="C3" s="6">
        <f>+C4+C53+C69</f>
        <v>145868996814</v>
      </c>
      <c r="D3" s="6">
        <f t="shared" ref="D3:E3" si="0">+D4+D53+D69</f>
        <v>46118153095</v>
      </c>
      <c r="E3" s="6">
        <f t="shared" si="0"/>
        <v>191987149909</v>
      </c>
      <c r="F3" s="6">
        <f t="shared" ref="F3:M3" si="1">+F4+F53+F69</f>
        <v>7919317069.9399996</v>
      </c>
      <c r="G3" s="6">
        <f t="shared" si="1"/>
        <v>17084589103.799999</v>
      </c>
      <c r="H3" s="6">
        <f t="shared" si="1"/>
        <v>45071314781.960007</v>
      </c>
      <c r="I3" s="6">
        <f t="shared" si="1"/>
        <v>17571441167.049999</v>
      </c>
      <c r="J3" s="6">
        <f>+J4+J53+J69</f>
        <v>11190669981.16</v>
      </c>
      <c r="K3" s="6">
        <f>+K4+K53+K69</f>
        <v>15662533438.65</v>
      </c>
      <c r="L3" s="6">
        <f>+L4+L53+L69</f>
        <v>114499865542.56</v>
      </c>
      <c r="M3" s="6">
        <f t="shared" si="1"/>
        <v>77487284366.440002</v>
      </c>
      <c r="N3" s="7">
        <f>L3/E3</f>
        <v>0.59639338151971</v>
      </c>
    </row>
    <row r="4" spans="1:18" ht="21" customHeight="1" x14ac:dyDescent="0.25">
      <c r="A4" s="4">
        <v>11</v>
      </c>
      <c r="B4" s="5" t="s">
        <v>7</v>
      </c>
      <c r="C4" s="6">
        <f t="shared" ref="C4:M4" si="2">+C5+C21+C23+C31</f>
        <v>141879498563</v>
      </c>
      <c r="D4" s="6">
        <f t="shared" si="2"/>
        <v>17772542951</v>
      </c>
      <c r="E4" s="6">
        <f t="shared" si="2"/>
        <v>159652041514</v>
      </c>
      <c r="F4" s="6">
        <f t="shared" ref="F4:L4" si="3">+F5+F21+F23+F31</f>
        <v>7842934092.6999998</v>
      </c>
      <c r="G4" s="6">
        <f t="shared" si="3"/>
        <v>16998434793</v>
      </c>
      <c r="H4" s="6">
        <f t="shared" si="3"/>
        <v>18333658192.220001</v>
      </c>
      <c r="I4" s="6">
        <f t="shared" si="3"/>
        <v>15957259710.779999</v>
      </c>
      <c r="J4" s="6">
        <f t="shared" si="3"/>
        <v>10856930981.059999</v>
      </c>
      <c r="K4" s="6">
        <f t="shared" si="3"/>
        <v>15323434550.74</v>
      </c>
      <c r="L4" s="6">
        <f t="shared" si="3"/>
        <v>85312652320.5</v>
      </c>
      <c r="M4" s="6">
        <f t="shared" si="2"/>
        <v>74339389193.5</v>
      </c>
      <c r="N4" s="7">
        <f t="shared" ref="N4:N10" si="4">L4/E4</f>
        <v>0.53436618480709419</v>
      </c>
    </row>
    <row r="5" spans="1:18" ht="18" customHeight="1" x14ac:dyDescent="0.25">
      <c r="A5" s="4">
        <v>11022</v>
      </c>
      <c r="B5" s="5" t="s">
        <v>8</v>
      </c>
      <c r="C5" s="6">
        <f t="shared" ref="C5:M5" si="5">SUM(C6:C20)</f>
        <v>33301171204</v>
      </c>
      <c r="D5" s="6">
        <f t="shared" si="5"/>
        <v>210199998</v>
      </c>
      <c r="E5" s="6">
        <f t="shared" si="5"/>
        <v>33511371202</v>
      </c>
      <c r="F5" s="6">
        <f t="shared" si="5"/>
        <v>2136199573</v>
      </c>
      <c r="G5" s="6">
        <f t="shared" ref="G5" si="6">SUM(G6:G20)</f>
        <v>2435318661</v>
      </c>
      <c r="H5" s="6">
        <f>SUM(H6:H20)</f>
        <v>2734359568</v>
      </c>
      <c r="I5" s="6">
        <f>SUM(I6:I20)</f>
        <v>3226553963</v>
      </c>
      <c r="J5" s="6">
        <f>SUM(J6:J20)</f>
        <v>826193262</v>
      </c>
      <c r="K5" s="6">
        <f>SUM(K6:K20)</f>
        <v>3898725213</v>
      </c>
      <c r="L5" s="6">
        <f>SUM(L6:L20)</f>
        <v>15257350240</v>
      </c>
      <c r="M5" s="6">
        <f t="shared" si="5"/>
        <v>18254020962</v>
      </c>
      <c r="N5" s="7">
        <f t="shared" si="4"/>
        <v>0.45528874805007746</v>
      </c>
    </row>
    <row r="6" spans="1:18" ht="19.5" customHeight="1" x14ac:dyDescent="0.25">
      <c r="A6" s="8" t="s">
        <v>9</v>
      </c>
      <c r="B6" s="9" t="s">
        <v>10</v>
      </c>
      <c r="C6" s="10">
        <v>1190977292</v>
      </c>
      <c r="D6" s="10"/>
      <c r="E6" s="10">
        <f>+C6+D6</f>
        <v>1190977292</v>
      </c>
      <c r="F6" s="13">
        <v>360894000</v>
      </c>
      <c r="G6" s="13">
        <v>0</v>
      </c>
      <c r="H6" s="13">
        <f>[1]Hoja1!$L$103</f>
        <v>-302842</v>
      </c>
      <c r="I6" s="10">
        <f>[2]Hoja1!$N$103</f>
        <v>22000044</v>
      </c>
      <c r="J6" s="10">
        <f>[3]Hoja1!$Q$103</f>
        <v>391849363</v>
      </c>
      <c r="K6" s="10">
        <f>[4]Hoja1!$T$105</f>
        <v>0</v>
      </c>
      <c r="L6" s="10">
        <f>F6+G6+H6+I6+J6+K6</f>
        <v>774440565</v>
      </c>
      <c r="M6" s="10">
        <f>E6-L6</f>
        <v>416536727</v>
      </c>
      <c r="N6" s="21">
        <f>L6/E6</f>
        <v>0.65025636525738228</v>
      </c>
    </row>
    <row r="7" spans="1:18" ht="21.75" customHeight="1" x14ac:dyDescent="0.25">
      <c r="A7" s="8" t="s">
        <v>11</v>
      </c>
      <c r="B7" s="9" t="s">
        <v>12</v>
      </c>
      <c r="C7" s="10">
        <v>168701224</v>
      </c>
      <c r="D7" s="10"/>
      <c r="E7" s="10">
        <f t="shared" ref="E7:E72" si="7">+C7+D7</f>
        <v>168701224</v>
      </c>
      <c r="F7" s="13">
        <v>33704335</v>
      </c>
      <c r="G7" s="13">
        <v>3546883</v>
      </c>
      <c r="H7" s="13">
        <f>[1]Hoja1!$L$113</f>
        <v>47770977</v>
      </c>
      <c r="I7" s="10">
        <f>[2]Hoja1!$N$113</f>
        <v>3360000</v>
      </c>
      <c r="J7" s="10">
        <f>[3]Hoja1!$Q$114</f>
        <v>22160124</v>
      </c>
      <c r="K7" s="10">
        <f>[4]Hoja1!$T$116</f>
        <v>1320124</v>
      </c>
      <c r="L7" s="10">
        <f t="shared" ref="L7:L20" si="8">F7+G7+H7+I7+J7+K7</f>
        <v>111862443</v>
      </c>
      <c r="M7" s="10">
        <f t="shared" ref="M7:M20" si="9">E7-L7</f>
        <v>56838781</v>
      </c>
      <c r="N7" s="21">
        <f t="shared" si="4"/>
        <v>0.66308020977962789</v>
      </c>
    </row>
    <row r="8" spans="1:18" ht="19.5" customHeight="1" x14ac:dyDescent="0.25">
      <c r="A8" s="8" t="s">
        <v>13</v>
      </c>
      <c r="B8" s="9" t="s">
        <v>14</v>
      </c>
      <c r="C8" s="10">
        <v>13957181661</v>
      </c>
      <c r="D8" s="10"/>
      <c r="E8" s="10">
        <f t="shared" si="7"/>
        <v>13957181661</v>
      </c>
      <c r="F8" s="13">
        <v>479275</v>
      </c>
      <c r="G8" s="13">
        <v>23506289</v>
      </c>
      <c r="H8" s="13">
        <f>[1]Hoja1!$L$99</f>
        <v>248657390</v>
      </c>
      <c r="I8" s="10">
        <f>[2]Hoja1!$N$99</f>
        <v>1973717991</v>
      </c>
      <c r="J8" s="10">
        <f>[3]Hoja1!$Q$99</f>
        <v>104435745</v>
      </c>
      <c r="K8" s="10">
        <f>[4]Hoja1!$T$101</f>
        <v>3794789052</v>
      </c>
      <c r="L8" s="10">
        <f t="shared" si="8"/>
        <v>6145585742</v>
      </c>
      <c r="M8" s="10">
        <f t="shared" si="9"/>
        <v>7811595919</v>
      </c>
      <c r="N8" s="21">
        <f t="shared" si="4"/>
        <v>0.44031709920150763</v>
      </c>
    </row>
    <row r="9" spans="1:18" ht="18" customHeight="1" x14ac:dyDescent="0.25">
      <c r="A9" s="8" t="s">
        <v>15</v>
      </c>
      <c r="B9" s="9" t="s">
        <v>16</v>
      </c>
      <c r="C9" s="10">
        <v>102694714</v>
      </c>
      <c r="D9" s="10"/>
      <c r="E9" s="10">
        <f t="shared" si="7"/>
        <v>102694714</v>
      </c>
      <c r="F9" s="13">
        <v>10540000</v>
      </c>
      <c r="G9" s="13">
        <v>620000</v>
      </c>
      <c r="H9" s="13">
        <f>[1]Hoja1!$L$166</f>
        <v>5596768</v>
      </c>
      <c r="I9" s="10">
        <f>[2]Hoja1!$N$163</f>
        <v>3950000</v>
      </c>
      <c r="J9" s="10">
        <f>[3]Hoja1!$Q$164</f>
        <v>42115700</v>
      </c>
      <c r="K9" s="10">
        <f>[4]Hoja1!$T$166</f>
        <v>12005774</v>
      </c>
      <c r="L9" s="10">
        <f t="shared" si="8"/>
        <v>74828242</v>
      </c>
      <c r="M9" s="10">
        <f t="shared" si="9"/>
        <v>27866472</v>
      </c>
      <c r="N9" s="21">
        <f t="shared" si="4"/>
        <v>0.72864745501896033</v>
      </c>
      <c r="R9" t="s">
        <v>127</v>
      </c>
    </row>
    <row r="10" spans="1:18" ht="23.25" customHeight="1" x14ac:dyDescent="0.25">
      <c r="A10" s="8" t="s">
        <v>17</v>
      </c>
      <c r="B10" s="9" t="s">
        <v>18</v>
      </c>
      <c r="C10" s="10">
        <v>56818980</v>
      </c>
      <c r="D10" s="10"/>
      <c r="E10" s="10">
        <f t="shared" si="7"/>
        <v>56818980</v>
      </c>
      <c r="F10" s="13">
        <v>6552525</v>
      </c>
      <c r="G10" s="13">
        <v>4251738</v>
      </c>
      <c r="H10" s="13">
        <f>[1]Hoja1!$L$124</f>
        <v>11897832</v>
      </c>
      <c r="I10" s="10">
        <f>[2]Hoja1!$N$124</f>
        <v>9490000</v>
      </c>
      <c r="J10" s="10">
        <f>[3]Hoja1!$Q$125</f>
        <v>22953910</v>
      </c>
      <c r="K10" s="10">
        <f>[4]Hoja1!$T$127</f>
        <v>5118500</v>
      </c>
      <c r="L10" s="10">
        <f t="shared" si="8"/>
        <v>60264505</v>
      </c>
      <c r="M10" s="10">
        <f t="shared" si="9"/>
        <v>-3445525</v>
      </c>
      <c r="N10" s="21">
        <f t="shared" si="4"/>
        <v>1.0606403881238275</v>
      </c>
    </row>
    <row r="11" spans="1:18" ht="17.25" customHeight="1" x14ac:dyDescent="0.25">
      <c r="A11" s="8" t="s">
        <v>19</v>
      </c>
      <c r="B11" s="9" t="s">
        <v>20</v>
      </c>
      <c r="C11" s="10">
        <v>525629083</v>
      </c>
      <c r="D11" s="10"/>
      <c r="E11" s="10">
        <f t="shared" si="7"/>
        <v>525629083</v>
      </c>
      <c r="F11" s="13">
        <v>15060967</v>
      </c>
      <c r="G11" s="13">
        <v>175260249</v>
      </c>
      <c r="H11" s="13">
        <f>[1]Hoja1!$L$144</f>
        <v>10999989</v>
      </c>
      <c r="I11" s="10">
        <f>[2]Hoja1!$N$142</f>
        <v>20455277</v>
      </c>
      <c r="J11" s="10">
        <f>[3]Hoja1!$Q$143</f>
        <v>8727640</v>
      </c>
      <c r="K11" s="10">
        <f>[4]Hoja1!$T$145</f>
        <v>19030472</v>
      </c>
      <c r="L11" s="10">
        <f t="shared" si="8"/>
        <v>249534594</v>
      </c>
      <c r="M11" s="10">
        <f t="shared" si="9"/>
        <v>276094489</v>
      </c>
      <c r="N11" s="21">
        <f>L11/E11</f>
        <v>0.47473513561273017</v>
      </c>
    </row>
    <row r="12" spans="1:18" x14ac:dyDescent="0.25">
      <c r="A12" s="11" t="s">
        <v>21</v>
      </c>
      <c r="B12" s="12" t="s">
        <v>22</v>
      </c>
      <c r="C12" s="10">
        <v>0</v>
      </c>
      <c r="D12" s="10"/>
      <c r="E12" s="10">
        <f t="shared" si="7"/>
        <v>0</v>
      </c>
      <c r="F12" s="13"/>
      <c r="G12" s="13">
        <v>0</v>
      </c>
      <c r="H12" s="13">
        <f>[1]Hoja1!$L$156</f>
        <v>1333332</v>
      </c>
      <c r="I12" s="10">
        <f>[2]Hoja1!$N$153</f>
        <v>0</v>
      </c>
      <c r="J12" s="10">
        <v>0</v>
      </c>
      <c r="K12" s="10">
        <v>0</v>
      </c>
      <c r="L12" s="10">
        <f t="shared" si="8"/>
        <v>1333332</v>
      </c>
      <c r="M12" s="10">
        <f t="shared" si="9"/>
        <v>-1333332</v>
      </c>
      <c r="N12" s="21">
        <v>0</v>
      </c>
    </row>
    <row r="13" spans="1:18" ht="21" customHeight="1" x14ac:dyDescent="0.25">
      <c r="A13" s="8" t="s">
        <v>23</v>
      </c>
      <c r="B13" s="9" t="s">
        <v>24</v>
      </c>
      <c r="C13" s="10">
        <v>563371364</v>
      </c>
      <c r="D13" s="10"/>
      <c r="E13" s="10">
        <f t="shared" si="7"/>
        <v>563371364</v>
      </c>
      <c r="F13" s="13">
        <v>146900000</v>
      </c>
      <c r="G13" s="13">
        <v>4900000</v>
      </c>
      <c r="H13" s="13">
        <f>[1]Hoja1!$L$150</f>
        <v>185400000</v>
      </c>
      <c r="I13" s="10">
        <f>[2]Hoja1!$N$148</f>
        <v>1000000</v>
      </c>
      <c r="J13" s="10">
        <f>[3]Hoja1!$Q$149</f>
        <v>92000000</v>
      </c>
      <c r="K13" s="10">
        <f>[4]Hoja1!$T$151</f>
        <v>0</v>
      </c>
      <c r="L13" s="10">
        <f t="shared" si="8"/>
        <v>430200000</v>
      </c>
      <c r="M13" s="10">
        <f t="shared" si="9"/>
        <v>133171364</v>
      </c>
      <c r="N13" s="21">
        <f>L13/E13</f>
        <v>0.76361708721851185</v>
      </c>
    </row>
    <row r="14" spans="1:18" ht="18" customHeight="1" x14ac:dyDescent="0.25">
      <c r="A14" s="8" t="s">
        <v>25</v>
      </c>
      <c r="B14" s="9" t="s">
        <v>26</v>
      </c>
      <c r="C14" s="10">
        <v>12539142169</v>
      </c>
      <c r="D14" s="10"/>
      <c r="E14" s="10">
        <f t="shared" si="7"/>
        <v>12539142169</v>
      </c>
      <c r="F14" s="13">
        <v>1533350840</v>
      </c>
      <c r="G14" s="13">
        <v>1876100279</v>
      </c>
      <c r="H14" s="13">
        <f>[1]Hoja1!$L$137</f>
        <v>440943437</v>
      </c>
      <c r="I14" s="10">
        <f>[2]Hoja1!$N$136</f>
        <v>824221768</v>
      </c>
      <c r="J14" s="10">
        <f>[3]Hoja1!$Q$137</f>
        <v>52020343</v>
      </c>
      <c r="K14" s="10">
        <f>[4]Hoja1!$T$139</f>
        <v>62119373</v>
      </c>
      <c r="L14" s="10">
        <f t="shared" si="8"/>
        <v>4788756040</v>
      </c>
      <c r="M14" s="10">
        <f t="shared" si="9"/>
        <v>7750386129</v>
      </c>
      <c r="N14" s="21">
        <f>L14/E14</f>
        <v>0.38190459725698322</v>
      </c>
      <c r="P14" s="26"/>
    </row>
    <row r="15" spans="1:18" ht="17.25" customHeight="1" x14ac:dyDescent="0.25">
      <c r="A15" s="8" t="s">
        <v>27</v>
      </c>
      <c r="B15" s="9" t="s">
        <v>28</v>
      </c>
      <c r="C15" s="10">
        <v>116927305</v>
      </c>
      <c r="D15" s="10">
        <v>210199998</v>
      </c>
      <c r="E15" s="10">
        <f>+C15+D15</f>
        <v>327127303</v>
      </c>
      <c r="F15" s="13">
        <v>9000000</v>
      </c>
      <c r="G15" s="13">
        <v>82919295</v>
      </c>
      <c r="H15" s="13">
        <f>[1]Hoja1!$L$162</f>
        <v>117085963</v>
      </c>
      <c r="I15" s="10">
        <f>[2]Hoja1!$N$159</f>
        <v>79200000</v>
      </c>
      <c r="J15" s="10">
        <f>[3]Hoja1!$Q$160</f>
        <v>16351395</v>
      </c>
      <c r="K15" s="10">
        <f>[4]Hoja1!$T$162</f>
        <v>908500</v>
      </c>
      <c r="L15" s="10">
        <f t="shared" si="8"/>
        <v>305465153</v>
      </c>
      <c r="M15" s="10">
        <f t="shared" si="9"/>
        <v>21662150</v>
      </c>
      <c r="N15" s="21">
        <f>L15/E15</f>
        <v>0.9337806725353035</v>
      </c>
      <c r="P15" s="26"/>
    </row>
    <row r="16" spans="1:18" ht="27" customHeight="1" x14ac:dyDescent="0.25">
      <c r="A16" s="11" t="s">
        <v>120</v>
      </c>
      <c r="B16" s="9" t="s">
        <v>119</v>
      </c>
      <c r="C16" s="10">
        <v>0</v>
      </c>
      <c r="D16" s="10"/>
      <c r="E16" s="10">
        <f>+C16+D16</f>
        <v>0</v>
      </c>
      <c r="F16" s="13"/>
      <c r="G16" s="13">
        <v>0</v>
      </c>
      <c r="H16" s="13"/>
      <c r="I16" s="10"/>
      <c r="J16" s="10">
        <f>[3]Hoja1!$Q$305</f>
        <v>43621638</v>
      </c>
      <c r="K16" s="10">
        <f>[4]Hoja1!$T$309</f>
        <v>0</v>
      </c>
      <c r="L16" s="10">
        <f t="shared" si="8"/>
        <v>43621638</v>
      </c>
      <c r="M16" s="10">
        <f t="shared" si="9"/>
        <v>-43621638</v>
      </c>
      <c r="N16" s="21">
        <v>0</v>
      </c>
    </row>
    <row r="17" spans="1:16" x14ac:dyDescent="0.25">
      <c r="A17" s="12" t="s">
        <v>29</v>
      </c>
      <c r="B17" s="12" t="s">
        <v>30</v>
      </c>
      <c r="C17" s="10">
        <v>0</v>
      </c>
      <c r="D17" s="10"/>
      <c r="E17" s="10">
        <f t="shared" ref="E17" si="10">+C17+D17</f>
        <v>0</v>
      </c>
      <c r="F17" s="13"/>
      <c r="G17" s="13">
        <v>0</v>
      </c>
      <c r="H17" s="13"/>
      <c r="I17" s="10"/>
      <c r="J17" s="10">
        <v>0</v>
      </c>
      <c r="K17" s="10">
        <v>0</v>
      </c>
      <c r="L17" s="10">
        <f t="shared" si="8"/>
        <v>0</v>
      </c>
      <c r="M17" s="10">
        <f t="shared" si="9"/>
        <v>0</v>
      </c>
      <c r="N17" s="21">
        <v>0</v>
      </c>
    </row>
    <row r="18" spans="1:16" ht="25.5" customHeight="1" x14ac:dyDescent="0.25">
      <c r="A18" s="8">
        <v>11022030101</v>
      </c>
      <c r="B18" s="9" t="s">
        <v>31</v>
      </c>
      <c r="C18" s="10">
        <v>2797128852</v>
      </c>
      <c r="D18" s="10"/>
      <c r="E18" s="10">
        <f t="shared" si="7"/>
        <v>2797128852</v>
      </c>
      <c r="F18" s="13">
        <v>23449</v>
      </c>
      <c r="G18" s="13">
        <v>174315476</v>
      </c>
      <c r="H18" s="13">
        <f>[1]Hoja1!$L$109</f>
        <v>1151957606</v>
      </c>
      <c r="I18" s="10">
        <f>[2]Hoja1!$N$109</f>
        <v>191505337</v>
      </c>
      <c r="J18" s="10">
        <f>[3]Hoja1!$Q$110</f>
        <v>12675758</v>
      </c>
      <c r="K18" s="10">
        <f>[4]Hoja1!$T$112</f>
        <v>1648525</v>
      </c>
      <c r="L18" s="10">
        <f t="shared" si="8"/>
        <v>1532126151</v>
      </c>
      <c r="M18" s="10">
        <f t="shared" si="9"/>
        <v>1265002701</v>
      </c>
      <c r="N18" s="21">
        <f>L18/E18</f>
        <v>0.54774957896719734</v>
      </c>
    </row>
    <row r="19" spans="1:16" ht="25.5" customHeight="1" x14ac:dyDescent="0.25">
      <c r="A19" s="8">
        <v>11022030102</v>
      </c>
      <c r="B19" s="9" t="s">
        <v>130</v>
      </c>
      <c r="C19" s="10">
        <v>1176331560</v>
      </c>
      <c r="D19" s="10"/>
      <c r="E19" s="10">
        <f t="shared" si="7"/>
        <v>1176331560</v>
      </c>
      <c r="F19" s="13">
        <v>125187</v>
      </c>
      <c r="G19" s="13">
        <v>67398143</v>
      </c>
      <c r="H19" s="13">
        <f>[1]Hoja1!$L$179</f>
        <v>508471770</v>
      </c>
      <c r="I19" s="10">
        <f>[2]Hoja1!$N$176</f>
        <v>95859636</v>
      </c>
      <c r="J19" s="10">
        <f>[3]Hoja1!$Q$177</f>
        <v>15162548</v>
      </c>
      <c r="K19" s="10">
        <f>[4]Hoja1!$T$179</f>
        <v>459700</v>
      </c>
      <c r="L19" s="10">
        <f t="shared" si="8"/>
        <v>687476984</v>
      </c>
      <c r="M19" s="10">
        <f t="shared" si="9"/>
        <v>488854576</v>
      </c>
      <c r="N19" s="21">
        <f>L19/E19</f>
        <v>0.58442450018088432</v>
      </c>
    </row>
    <row r="20" spans="1:16" ht="25.5" customHeight="1" x14ac:dyDescent="0.25">
      <c r="A20" s="8">
        <v>11022030202</v>
      </c>
      <c r="B20" s="9" t="s">
        <v>131</v>
      </c>
      <c r="C20" s="10">
        <v>106267000</v>
      </c>
      <c r="D20" s="10"/>
      <c r="E20" s="10">
        <f t="shared" si="7"/>
        <v>106267000</v>
      </c>
      <c r="F20" s="13">
        <v>19568995</v>
      </c>
      <c r="G20" s="13">
        <v>22500309</v>
      </c>
      <c r="H20" s="13">
        <f>[1]Hoja1!$L$185</f>
        <v>4547346</v>
      </c>
      <c r="I20" s="10">
        <f>[2]Hoja1!$N$182</f>
        <v>1793910</v>
      </c>
      <c r="J20" s="10">
        <f>[3]Hoja1!$Q$184</f>
        <v>2119098</v>
      </c>
      <c r="K20" s="10">
        <f>[4]Hoja1!$T$186</f>
        <v>1325193</v>
      </c>
      <c r="L20" s="10">
        <f t="shared" si="8"/>
        <v>51854851</v>
      </c>
      <c r="M20" s="10">
        <f t="shared" si="9"/>
        <v>54412149</v>
      </c>
      <c r="N20" s="21">
        <f>L20/E20</f>
        <v>0.48796758165752302</v>
      </c>
    </row>
    <row r="21" spans="1:16" ht="24" customHeight="1" x14ac:dyDescent="0.25">
      <c r="A21" s="4">
        <v>11024</v>
      </c>
      <c r="B21" s="5" t="s">
        <v>32</v>
      </c>
      <c r="C21" s="6">
        <f>SUM(C22)</f>
        <v>1500000</v>
      </c>
      <c r="D21" s="6">
        <f t="shared" ref="D21:E21" si="11">SUM(D22)</f>
        <v>0</v>
      </c>
      <c r="E21" s="6">
        <f t="shared" si="11"/>
        <v>1500000</v>
      </c>
      <c r="F21" s="6">
        <f t="shared" ref="F21:M21" si="12">SUM(F22)</f>
        <v>20121</v>
      </c>
      <c r="G21" s="6">
        <f t="shared" si="12"/>
        <v>487886</v>
      </c>
      <c r="H21" s="6">
        <f t="shared" si="12"/>
        <v>33993</v>
      </c>
      <c r="I21" s="6">
        <f t="shared" si="12"/>
        <v>31335</v>
      </c>
      <c r="J21" s="6">
        <f t="shared" si="12"/>
        <v>41284</v>
      </c>
      <c r="K21" s="6">
        <f t="shared" si="12"/>
        <v>80259</v>
      </c>
      <c r="L21" s="6">
        <f t="shared" si="12"/>
        <v>694878</v>
      </c>
      <c r="M21" s="6">
        <f t="shared" si="12"/>
        <v>805122</v>
      </c>
      <c r="N21" s="7">
        <f t="shared" ref="N21:N46" si="13">L21/E21</f>
        <v>0.463252</v>
      </c>
    </row>
    <row r="22" spans="1:16" ht="22.5" customHeight="1" x14ac:dyDescent="0.25">
      <c r="A22" s="11" t="s">
        <v>118</v>
      </c>
      <c r="B22" s="9" t="s">
        <v>33</v>
      </c>
      <c r="C22" s="10">
        <v>1500000</v>
      </c>
      <c r="D22" s="10"/>
      <c r="E22" s="10">
        <f t="shared" si="7"/>
        <v>1500000</v>
      </c>
      <c r="F22" s="13">
        <v>20121</v>
      </c>
      <c r="G22" s="13">
        <v>487886</v>
      </c>
      <c r="H22" s="13">
        <f>[1]Hoja1!$L$172</f>
        <v>33993</v>
      </c>
      <c r="I22" s="10">
        <f>[2]Hoja1!$N$169</f>
        <v>31335</v>
      </c>
      <c r="J22" s="10">
        <f>[3]Hoja1!$Q$170</f>
        <v>41284</v>
      </c>
      <c r="K22" s="10">
        <f>[4]Hoja1!$T$172</f>
        <v>80259</v>
      </c>
      <c r="L22" s="10">
        <f>F22+G22+H22+I22+J22+K22</f>
        <v>694878</v>
      </c>
      <c r="M22" s="10">
        <f>E22-L22</f>
        <v>805122</v>
      </c>
      <c r="N22" s="21">
        <f t="shared" si="13"/>
        <v>0.463252</v>
      </c>
    </row>
    <row r="23" spans="1:16" ht="19.5" customHeight="1" x14ac:dyDescent="0.25">
      <c r="A23" s="4">
        <v>11025</v>
      </c>
      <c r="B23" s="5" t="s">
        <v>34</v>
      </c>
      <c r="C23" s="6">
        <f t="shared" ref="C23:E23" si="14">SUM(C24:C30)</f>
        <v>17934723927</v>
      </c>
      <c r="D23" s="6">
        <f t="shared" si="14"/>
        <v>0</v>
      </c>
      <c r="E23" s="6">
        <f t="shared" si="14"/>
        <v>17934723927</v>
      </c>
      <c r="F23" s="6">
        <f t="shared" ref="F23:M23" si="15">SUM(F24:F30)</f>
        <v>337081551.69999999</v>
      </c>
      <c r="G23" s="6">
        <f t="shared" si="15"/>
        <v>886992544</v>
      </c>
      <c r="H23" s="6">
        <f t="shared" si="15"/>
        <v>341926663</v>
      </c>
      <c r="I23" s="6">
        <f t="shared" si="15"/>
        <v>113654096</v>
      </c>
      <c r="J23" s="6">
        <f t="shared" si="15"/>
        <v>548466111</v>
      </c>
      <c r="K23" s="6">
        <f t="shared" si="15"/>
        <v>716270183</v>
      </c>
      <c r="L23" s="6">
        <f t="shared" si="15"/>
        <v>2944391148.6999998</v>
      </c>
      <c r="M23" s="6">
        <f t="shared" si="15"/>
        <v>14990332778.299999</v>
      </c>
      <c r="N23" s="7">
        <f t="shared" si="13"/>
        <v>0.16417264969812767</v>
      </c>
    </row>
    <row r="24" spans="1:16" ht="30" customHeight="1" x14ac:dyDescent="0.25">
      <c r="A24" s="11" t="s">
        <v>35</v>
      </c>
      <c r="B24" s="9" t="s">
        <v>113</v>
      </c>
      <c r="C24" s="10">
        <v>4000000000</v>
      </c>
      <c r="D24" s="10"/>
      <c r="E24" s="10">
        <f t="shared" si="7"/>
        <v>4000000000</v>
      </c>
      <c r="F24" s="13">
        <v>8100332.7000000002</v>
      </c>
      <c r="G24" s="13">
        <v>79670772</v>
      </c>
      <c r="H24" s="13">
        <f>[1]Hoja1!$L$72</f>
        <v>105048224</v>
      </c>
      <c r="I24" s="10">
        <f>[2]Hoja1!$N$72</f>
        <v>58047306</v>
      </c>
      <c r="J24" s="10">
        <f>[3]Hoja1!$Q$72</f>
        <v>284788674</v>
      </c>
      <c r="K24" s="10">
        <f>[4]Hoja1!$T$73</f>
        <v>26728742</v>
      </c>
      <c r="L24" s="10">
        <f>F24+G24+H24+I24+J24+K24</f>
        <v>562384050.70000005</v>
      </c>
      <c r="M24" s="10">
        <f>E24-L24</f>
        <v>3437615949.3000002</v>
      </c>
      <c r="N24" s="21">
        <f t="shared" si="13"/>
        <v>0.14059601267500002</v>
      </c>
    </row>
    <row r="25" spans="1:16" ht="27" customHeight="1" x14ac:dyDescent="0.25">
      <c r="A25" s="8" t="s">
        <v>36</v>
      </c>
      <c r="B25" s="9" t="s">
        <v>37</v>
      </c>
      <c r="C25" s="10">
        <v>0</v>
      </c>
      <c r="D25" s="10"/>
      <c r="E25" s="10">
        <f t="shared" si="7"/>
        <v>0</v>
      </c>
      <c r="F25" s="13">
        <v>0</v>
      </c>
      <c r="G25" s="13">
        <v>0</v>
      </c>
      <c r="H25" s="13"/>
      <c r="I25" s="10"/>
      <c r="J25" s="10"/>
      <c r="K25" s="10"/>
      <c r="L25" s="10">
        <f t="shared" ref="L25:L30" si="16">F25+G25+H25+I25+J25+K25</f>
        <v>0</v>
      </c>
      <c r="M25" s="10">
        <f t="shared" ref="M25:M30" si="17">E25-L25</f>
        <v>0</v>
      </c>
      <c r="N25" s="21">
        <v>0</v>
      </c>
    </row>
    <row r="26" spans="1:16" x14ac:dyDescent="0.25">
      <c r="A26" s="8" t="s">
        <v>38</v>
      </c>
      <c r="B26" s="9" t="s">
        <v>39</v>
      </c>
      <c r="C26" s="10">
        <v>242500000</v>
      </c>
      <c r="D26" s="10"/>
      <c r="E26" s="10">
        <f t="shared" si="7"/>
        <v>242500000</v>
      </c>
      <c r="F26" s="13">
        <v>0</v>
      </c>
      <c r="G26" s="13">
        <v>0</v>
      </c>
      <c r="H26" s="13">
        <f>[1]Hoja1!$L$244</f>
        <v>0</v>
      </c>
      <c r="I26" s="10">
        <f>[2]Hoja1!$N$239</f>
        <v>0</v>
      </c>
      <c r="J26" s="10">
        <f>[3]Hoja1!$Q$244</f>
        <v>150503238</v>
      </c>
      <c r="K26" s="10">
        <f>[4]Hoja1!$T$248</f>
        <v>60392623</v>
      </c>
      <c r="L26" s="10">
        <f t="shared" si="16"/>
        <v>210895861</v>
      </c>
      <c r="M26" s="10">
        <f t="shared" si="17"/>
        <v>31604139</v>
      </c>
      <c r="N26" s="21">
        <f t="shared" si="13"/>
        <v>0.86967365360824744</v>
      </c>
    </row>
    <row r="27" spans="1:16" ht="24.75" customHeight="1" x14ac:dyDescent="0.25">
      <c r="A27" s="8" t="s">
        <v>40</v>
      </c>
      <c r="B27" s="9" t="s">
        <v>41</v>
      </c>
      <c r="C27" s="10">
        <v>1000000</v>
      </c>
      <c r="D27" s="10"/>
      <c r="E27" s="10">
        <f t="shared" si="7"/>
        <v>1000000</v>
      </c>
      <c r="F27" s="13">
        <v>0</v>
      </c>
      <c r="G27" s="13">
        <v>221000</v>
      </c>
      <c r="H27" s="13">
        <f>[1]Hoja1!$L$216</f>
        <v>833800</v>
      </c>
      <c r="I27" s="10">
        <f>[2]Hoja1!$N$211</f>
        <v>864000</v>
      </c>
      <c r="J27" s="10">
        <f>[3]Hoja1!$Q$216</f>
        <v>1164250</v>
      </c>
      <c r="K27" s="10">
        <f>[4]Hoja1!$T$219</f>
        <v>321500</v>
      </c>
      <c r="L27" s="10">
        <f t="shared" si="16"/>
        <v>3404550</v>
      </c>
      <c r="M27" s="10">
        <f t="shared" si="17"/>
        <v>-2404550</v>
      </c>
      <c r="N27" s="21">
        <f t="shared" si="13"/>
        <v>3.40455</v>
      </c>
    </row>
    <row r="28" spans="1:16" ht="28.5" customHeight="1" x14ac:dyDescent="0.25">
      <c r="A28" s="8" t="s">
        <v>42</v>
      </c>
      <c r="B28" s="9" t="s">
        <v>43</v>
      </c>
      <c r="C28" s="10">
        <v>134639505</v>
      </c>
      <c r="D28" s="10"/>
      <c r="E28" s="10">
        <f t="shared" si="7"/>
        <v>134639505</v>
      </c>
      <c r="F28" s="13">
        <v>260619</v>
      </c>
      <c r="G28" s="13">
        <v>260619</v>
      </c>
      <c r="H28" s="13">
        <f>[1]Hoja1!$L$240</f>
        <v>18427579</v>
      </c>
      <c r="I28" s="10">
        <f>[2]Hoja1!$N$235</f>
        <v>8348899</v>
      </c>
      <c r="J28" s="10">
        <f>[3]Hoja1!$Q$240</f>
        <v>7300195</v>
      </c>
      <c r="K28" s="10">
        <f>[4]Hoja1!$T$244</f>
        <v>14219768</v>
      </c>
      <c r="L28" s="10">
        <f t="shared" si="16"/>
        <v>48817679</v>
      </c>
      <c r="M28" s="10">
        <f t="shared" si="17"/>
        <v>85821826</v>
      </c>
      <c r="N28" s="21">
        <f t="shared" si="13"/>
        <v>0.36258064822802194</v>
      </c>
    </row>
    <row r="29" spans="1:16" ht="34.5" customHeight="1" x14ac:dyDescent="0.25">
      <c r="A29" s="8" t="s">
        <v>44</v>
      </c>
      <c r="B29" s="9" t="s">
        <v>45</v>
      </c>
      <c r="C29" s="10">
        <v>49242000</v>
      </c>
      <c r="D29" s="10"/>
      <c r="E29" s="10">
        <f t="shared" si="7"/>
        <v>49242000</v>
      </c>
      <c r="F29" s="13">
        <v>200000</v>
      </c>
      <c r="G29" s="13">
        <v>10066049</v>
      </c>
      <c r="H29" s="13">
        <f>[1]Hoja1!$L$242</f>
        <v>3180001</v>
      </c>
      <c r="I29" s="10">
        <f>[2]Hoja1!$N$237</f>
        <v>2730002</v>
      </c>
      <c r="J29" s="10">
        <f>[3]Hoja1!$Q$242</f>
        <v>5040808</v>
      </c>
      <c r="K29" s="10">
        <f>[4]Hoja1!$T$246</f>
        <v>3758116</v>
      </c>
      <c r="L29" s="10">
        <f t="shared" si="16"/>
        <v>24974976</v>
      </c>
      <c r="M29" s="10">
        <f t="shared" si="17"/>
        <v>24267024</v>
      </c>
      <c r="N29" s="21">
        <f t="shared" si="13"/>
        <v>0.50718849762397955</v>
      </c>
    </row>
    <row r="30" spans="1:16" ht="30" customHeight="1" x14ac:dyDescent="0.25">
      <c r="A30" s="8" t="s">
        <v>46</v>
      </c>
      <c r="B30" s="9" t="s">
        <v>47</v>
      </c>
      <c r="C30" s="10">
        <v>13507342422</v>
      </c>
      <c r="D30" s="10"/>
      <c r="E30" s="10">
        <f t="shared" si="7"/>
        <v>13507342422</v>
      </c>
      <c r="F30" s="13">
        <v>328520600</v>
      </c>
      <c r="G30" s="13">
        <v>796774104</v>
      </c>
      <c r="H30" s="13">
        <f>[1]Hoja1!$L$209</f>
        <v>214437059</v>
      </c>
      <c r="I30" s="10">
        <f>[2]Hoja1!$N$204</f>
        <v>43663889</v>
      </c>
      <c r="J30" s="10">
        <f>[3]Hoja1!$Q$209</f>
        <v>99668946</v>
      </c>
      <c r="K30" s="10">
        <f>[4]Hoja1!$T$212</f>
        <v>610849434</v>
      </c>
      <c r="L30" s="10">
        <f t="shared" si="16"/>
        <v>2093914032</v>
      </c>
      <c r="M30" s="10">
        <f t="shared" si="17"/>
        <v>11413428390</v>
      </c>
      <c r="N30" s="21">
        <f t="shared" si="13"/>
        <v>0.15502043011729313</v>
      </c>
      <c r="P30" s="22"/>
    </row>
    <row r="31" spans="1:16" ht="27" customHeight="1" x14ac:dyDescent="0.25">
      <c r="A31" s="4">
        <v>11026</v>
      </c>
      <c r="B31" s="5" t="s">
        <v>48</v>
      </c>
      <c r="C31" s="6">
        <f t="shared" ref="C31:E31" si="18">SUM(C32:C52)</f>
        <v>90642103432</v>
      </c>
      <c r="D31" s="6">
        <f t="shared" si="18"/>
        <v>17562342953</v>
      </c>
      <c r="E31" s="6">
        <f t="shared" si="18"/>
        <v>108204446385</v>
      </c>
      <c r="F31" s="6">
        <f>SUM(F32:F52)</f>
        <v>5369632847</v>
      </c>
      <c r="G31" s="6">
        <f>SUM(G32:G52)</f>
        <v>13675635702</v>
      </c>
      <c r="H31" s="6">
        <f>SUM(H32:H52)</f>
        <v>15257337968.219999</v>
      </c>
      <c r="I31" s="6">
        <f t="shared" ref="I31" si="19">SUM(I32:I52)</f>
        <v>12617020316.779999</v>
      </c>
      <c r="J31" s="6">
        <f>SUM(J32:J52)</f>
        <v>9482230324.0599995</v>
      </c>
      <c r="K31" s="6">
        <f>SUM(K32:K52)</f>
        <v>10708358895.74</v>
      </c>
      <c r="L31" s="6">
        <f>SUM(L32:L52)</f>
        <v>67110216053.800003</v>
      </c>
      <c r="M31" s="6">
        <f>SUM(M32:M52)</f>
        <v>41094230331.199997</v>
      </c>
      <c r="N31" s="7">
        <f t="shared" si="13"/>
        <v>0.62021680527819101</v>
      </c>
    </row>
    <row r="32" spans="1:16" ht="38.25" customHeight="1" x14ac:dyDescent="0.25">
      <c r="A32" s="8" t="s">
        <v>49</v>
      </c>
      <c r="B32" s="9" t="s">
        <v>50</v>
      </c>
      <c r="C32" s="10">
        <v>51463000</v>
      </c>
      <c r="D32" s="10"/>
      <c r="E32" s="10">
        <f t="shared" si="7"/>
        <v>51463000</v>
      </c>
      <c r="F32" s="13">
        <v>15374924</v>
      </c>
      <c r="G32" s="13">
        <v>7197180</v>
      </c>
      <c r="H32" s="13">
        <f>[1]Hoja1!$L$213</f>
        <v>6688573</v>
      </c>
      <c r="I32" s="10">
        <f>[2]Hoja1!$N$208</f>
        <v>11177629</v>
      </c>
      <c r="J32" s="10">
        <f>[3]Hoja1!$Q$213</f>
        <v>40213788</v>
      </c>
      <c r="K32" s="10">
        <f>[4]Hoja1!$T$216</f>
        <v>1499940</v>
      </c>
      <c r="L32" s="10">
        <f>F32+G32+H32+I32+J32+K32</f>
        <v>82152034</v>
      </c>
      <c r="M32" s="10">
        <f>E32-L32</f>
        <v>-30689034</v>
      </c>
      <c r="N32" s="21">
        <f>L32/E32</f>
        <v>1.5963320055185279</v>
      </c>
    </row>
    <row r="33" spans="1:16" ht="21" customHeight="1" x14ac:dyDescent="0.25">
      <c r="A33" s="8" t="s">
        <v>51</v>
      </c>
      <c r="B33" s="9" t="s">
        <v>52</v>
      </c>
      <c r="C33" s="10">
        <v>4363639200</v>
      </c>
      <c r="D33" s="10">
        <v>2094648782</v>
      </c>
      <c r="E33" s="10">
        <f t="shared" si="7"/>
        <v>6458287982</v>
      </c>
      <c r="F33" s="13">
        <v>0</v>
      </c>
      <c r="G33" s="13">
        <v>0</v>
      </c>
      <c r="H33" s="13">
        <f>[1]Hoja1!$L$9</f>
        <v>1856114798.5799999</v>
      </c>
      <c r="I33" s="10">
        <f>[2]Hoja1!$N$9</f>
        <v>238533983.02000001</v>
      </c>
      <c r="J33" s="10">
        <f>[3]Hoja1!$Q$9</f>
        <v>1204377613.6500001</v>
      </c>
      <c r="K33" s="10">
        <f>[4]Hoja1!$T$9</f>
        <v>410220881.38999999</v>
      </c>
      <c r="L33" s="10">
        <f t="shared" ref="L33:L52" si="20">F33+G33+H33+I33+J33+K33</f>
        <v>3709247276.6399999</v>
      </c>
      <c r="M33" s="10">
        <f t="shared" ref="M33:M52" si="21">E33-L33</f>
        <v>2749040705.3600001</v>
      </c>
      <c r="N33" s="21">
        <f t="shared" si="13"/>
        <v>0.57433909528006544</v>
      </c>
    </row>
    <row r="34" spans="1:16" ht="21" customHeight="1" x14ac:dyDescent="0.25">
      <c r="A34" s="8" t="s">
        <v>53</v>
      </c>
      <c r="B34" s="9" t="s">
        <v>54</v>
      </c>
      <c r="C34" s="10">
        <v>634267200</v>
      </c>
      <c r="D34" s="10"/>
      <c r="E34" s="10">
        <f t="shared" si="7"/>
        <v>634267200</v>
      </c>
      <c r="F34" s="13">
        <v>46942093.600000001</v>
      </c>
      <c r="G34" s="13">
        <v>191851223.19999999</v>
      </c>
      <c r="H34" s="13">
        <f>[1]Hoja1!$L$13</f>
        <v>120229600</v>
      </c>
      <c r="I34" s="10">
        <f>[2]Hoja1!$N$13</f>
        <v>96245688.799999997</v>
      </c>
      <c r="J34" s="10">
        <f>[3]Hoja1!$Q$13</f>
        <v>77499468</v>
      </c>
      <c r="K34" s="10">
        <f>[4]Hoja1!$T$13</f>
        <v>22472127.199999999</v>
      </c>
      <c r="L34" s="10">
        <f t="shared" si="20"/>
        <v>555240200.79999995</v>
      </c>
      <c r="M34" s="10">
        <f t="shared" si="21"/>
        <v>79026999.200000048</v>
      </c>
      <c r="N34" s="21">
        <f t="shared" si="13"/>
        <v>0.87540424729514621</v>
      </c>
    </row>
    <row r="35" spans="1:16" ht="21" customHeight="1" x14ac:dyDescent="0.25">
      <c r="A35" s="11" t="s">
        <v>55</v>
      </c>
      <c r="B35" s="9" t="s">
        <v>56</v>
      </c>
      <c r="C35" s="10">
        <v>76249600</v>
      </c>
      <c r="D35" s="10"/>
      <c r="E35" s="10">
        <f t="shared" si="7"/>
        <v>76249600</v>
      </c>
      <c r="F35" s="13">
        <v>0</v>
      </c>
      <c r="G35" s="13">
        <v>0</v>
      </c>
      <c r="H35" s="13"/>
      <c r="I35" s="10">
        <f>[2]Hoja1!$N$21</f>
        <v>0</v>
      </c>
      <c r="J35" s="10"/>
      <c r="K35" s="10">
        <f>[4]Hoja1!$T$21</f>
        <v>0</v>
      </c>
      <c r="L35" s="10">
        <f t="shared" si="20"/>
        <v>0</v>
      </c>
      <c r="M35" s="10">
        <f t="shared" si="21"/>
        <v>76249600</v>
      </c>
      <c r="N35" s="21">
        <f t="shared" si="13"/>
        <v>0</v>
      </c>
    </row>
    <row r="36" spans="1:16" ht="21" customHeight="1" x14ac:dyDescent="0.25">
      <c r="A36" s="8" t="s">
        <v>57</v>
      </c>
      <c r="B36" s="9" t="s">
        <v>58</v>
      </c>
      <c r="C36" s="10">
        <v>56952927</v>
      </c>
      <c r="D36" s="10"/>
      <c r="E36" s="10">
        <f t="shared" si="7"/>
        <v>56952927</v>
      </c>
      <c r="F36" s="13">
        <v>22827600</v>
      </c>
      <c r="G36" s="13">
        <v>0</v>
      </c>
      <c r="H36" s="13">
        <f>[1]Hoja1!$L$17</f>
        <v>21899200</v>
      </c>
      <c r="I36" s="10">
        <f>[2]Hoja1!$N$17</f>
        <v>0</v>
      </c>
      <c r="J36" s="10"/>
      <c r="K36" s="10">
        <f>[4]Hoja1!$T$17</f>
        <v>0</v>
      </c>
      <c r="L36" s="10">
        <f t="shared" si="20"/>
        <v>44726800</v>
      </c>
      <c r="M36" s="10">
        <f t="shared" si="21"/>
        <v>12226127</v>
      </c>
      <c r="N36" s="21">
        <f t="shared" si="13"/>
        <v>0.78532925972356082</v>
      </c>
    </row>
    <row r="37" spans="1:16" ht="23.25" customHeight="1" x14ac:dyDescent="0.25">
      <c r="A37" s="11" t="s">
        <v>59</v>
      </c>
      <c r="B37" s="9" t="s">
        <v>60</v>
      </c>
      <c r="C37" s="10">
        <v>133852000</v>
      </c>
      <c r="D37" s="10"/>
      <c r="E37" s="10">
        <f t="shared" si="7"/>
        <v>133852000</v>
      </c>
      <c r="F37" s="13">
        <v>50829031.200000003</v>
      </c>
      <c r="G37" s="13">
        <v>20851680</v>
      </c>
      <c r="H37" s="13">
        <f>[1]Hoja1!$L$25</f>
        <v>46227440</v>
      </c>
      <c r="I37" s="10">
        <f>[2]Hoja1!$N$25</f>
        <v>6335600</v>
      </c>
      <c r="J37" s="10">
        <f>[3]Hoja1!$Q$25</f>
        <v>829888</v>
      </c>
      <c r="K37" s="10">
        <f>[4]Hoja1!$T$25</f>
        <v>19161127.199999999</v>
      </c>
      <c r="L37" s="10">
        <f t="shared" si="20"/>
        <v>144234766.40000001</v>
      </c>
      <c r="M37" s="10">
        <f t="shared" si="21"/>
        <v>-10382766.400000006</v>
      </c>
      <c r="N37" s="21">
        <f t="shared" si="13"/>
        <v>1.0775690045722142</v>
      </c>
    </row>
    <row r="38" spans="1:16" ht="22.5" customHeight="1" x14ac:dyDescent="0.25">
      <c r="A38" s="11" t="s">
        <v>132</v>
      </c>
      <c r="B38" s="9" t="s">
        <v>137</v>
      </c>
      <c r="C38" s="10">
        <v>1090909800</v>
      </c>
      <c r="D38" s="10">
        <v>523662195</v>
      </c>
      <c r="E38" s="10">
        <f t="shared" si="7"/>
        <v>1614571995</v>
      </c>
      <c r="F38" s="13">
        <v>0</v>
      </c>
      <c r="G38" s="13">
        <v>0</v>
      </c>
      <c r="H38" s="13">
        <f>[1]Hoja1!$L$29</f>
        <v>464028699.63999999</v>
      </c>
      <c r="I38" s="10">
        <f>[2]Hoja1!$N$29</f>
        <v>59633495.759999998</v>
      </c>
      <c r="J38" s="10">
        <f>[3]Hoja1!$Q$29</f>
        <v>301094403.41000003</v>
      </c>
      <c r="K38" s="10">
        <f>[4]Hoja1!$T$29</f>
        <v>102555220.34999999</v>
      </c>
      <c r="L38" s="10">
        <f t="shared" si="20"/>
        <v>927311819.15999997</v>
      </c>
      <c r="M38" s="10">
        <f t="shared" si="21"/>
        <v>687260175.84000003</v>
      </c>
      <c r="N38" s="21">
        <f t="shared" si="13"/>
        <v>0.57433909545792661</v>
      </c>
    </row>
    <row r="39" spans="1:16" ht="22.5" customHeight="1" x14ac:dyDescent="0.25">
      <c r="A39" s="11" t="s">
        <v>133</v>
      </c>
      <c r="B39" s="9" t="s">
        <v>138</v>
      </c>
      <c r="C39" s="10">
        <v>158566800</v>
      </c>
      <c r="D39" s="10"/>
      <c r="E39" s="10">
        <f t="shared" si="7"/>
        <v>158566800</v>
      </c>
      <c r="F39" s="13">
        <v>11735523.4</v>
      </c>
      <c r="G39" s="13">
        <v>47962805.799999997</v>
      </c>
      <c r="H39" s="13">
        <f>[1]Hoja1!$L$33</f>
        <v>30057400</v>
      </c>
      <c r="I39" s="10">
        <f>[2]Hoja1!$N$33</f>
        <v>24061422.199999999</v>
      </c>
      <c r="J39" s="10">
        <f>[3]Hoja1!$Q$33</f>
        <v>19374867</v>
      </c>
      <c r="K39" s="10">
        <f>[4]Hoja1!$T$33</f>
        <v>5618031.7999999998</v>
      </c>
      <c r="L39" s="10">
        <f t="shared" si="20"/>
        <v>138810050.19999999</v>
      </c>
      <c r="M39" s="10">
        <f t="shared" si="21"/>
        <v>19756749.800000012</v>
      </c>
      <c r="N39" s="21">
        <f t="shared" si="13"/>
        <v>0.87540424729514621</v>
      </c>
    </row>
    <row r="40" spans="1:16" ht="22.5" customHeight="1" x14ac:dyDescent="0.25">
      <c r="A40" s="11" t="s">
        <v>134</v>
      </c>
      <c r="B40" s="9" t="s">
        <v>139</v>
      </c>
      <c r="C40" s="10">
        <v>19062400</v>
      </c>
      <c r="D40" s="10"/>
      <c r="E40" s="10">
        <f t="shared" si="7"/>
        <v>19062400</v>
      </c>
      <c r="F40" s="13">
        <v>0</v>
      </c>
      <c r="G40" s="13">
        <v>0</v>
      </c>
      <c r="H40" s="13"/>
      <c r="I40" s="10">
        <f>[2]Hoja1!$N$41</f>
        <v>0</v>
      </c>
      <c r="J40" s="10"/>
      <c r="K40" s="10">
        <f>[4]Hoja1!$T$41</f>
        <v>0</v>
      </c>
      <c r="L40" s="10">
        <f t="shared" si="20"/>
        <v>0</v>
      </c>
      <c r="M40" s="10">
        <f t="shared" si="21"/>
        <v>19062400</v>
      </c>
      <c r="N40" s="21">
        <f t="shared" si="13"/>
        <v>0</v>
      </c>
    </row>
    <row r="41" spans="1:16" ht="22.5" customHeight="1" x14ac:dyDescent="0.25">
      <c r="A41" s="11" t="s">
        <v>135</v>
      </c>
      <c r="B41" s="9" t="s">
        <v>140</v>
      </c>
      <c r="C41" s="10">
        <v>14238232</v>
      </c>
      <c r="D41" s="10"/>
      <c r="E41" s="10">
        <f t="shared" si="7"/>
        <v>14238232</v>
      </c>
      <c r="F41" s="13">
        <v>5706900</v>
      </c>
      <c r="G41" s="13">
        <v>0</v>
      </c>
      <c r="H41" s="13">
        <f>[1]Hoja1!$L$37</f>
        <v>5474800</v>
      </c>
      <c r="I41" s="10">
        <f>[2]Hoja1!$N$37</f>
        <v>0</v>
      </c>
      <c r="J41" s="10"/>
      <c r="K41" s="10">
        <f>[4]Hoja1!$T$37</f>
        <v>0</v>
      </c>
      <c r="L41" s="10">
        <f t="shared" si="20"/>
        <v>11181700</v>
      </c>
      <c r="M41" s="10">
        <f t="shared" si="21"/>
        <v>3056532</v>
      </c>
      <c r="N41" s="21">
        <f t="shared" si="13"/>
        <v>0.78532924593446718</v>
      </c>
    </row>
    <row r="42" spans="1:16" ht="22.5" customHeight="1" x14ac:dyDescent="0.25">
      <c r="A42" s="11" t="s">
        <v>136</v>
      </c>
      <c r="B42" s="9" t="s">
        <v>141</v>
      </c>
      <c r="C42" s="10">
        <v>33463000</v>
      </c>
      <c r="D42" s="10"/>
      <c r="E42" s="10">
        <f t="shared" si="7"/>
        <v>33463000</v>
      </c>
      <c r="F42" s="13">
        <v>12707257.800000001</v>
      </c>
      <c r="G42" s="13">
        <v>5212920</v>
      </c>
      <c r="H42" s="13">
        <f>[1]Hoja1!$L$45</f>
        <v>11556860</v>
      </c>
      <c r="I42" s="10">
        <f>[2]Hoja1!$N$45</f>
        <v>1583900</v>
      </c>
      <c r="J42" s="10">
        <f>[3]Hoja1!$Q$45</f>
        <v>207472</v>
      </c>
      <c r="K42" s="10">
        <f>[4]Hoja1!$T$45</f>
        <v>4790281.8</v>
      </c>
      <c r="L42" s="10">
        <f t="shared" si="20"/>
        <v>36058691.600000001</v>
      </c>
      <c r="M42" s="10">
        <f t="shared" si="21"/>
        <v>-2595691.6000000015</v>
      </c>
      <c r="N42" s="21">
        <f t="shared" si="13"/>
        <v>1.0775690045722142</v>
      </c>
    </row>
    <row r="43" spans="1:16" ht="33.75" customHeight="1" x14ac:dyDescent="0.25">
      <c r="A43" s="8" t="s">
        <v>61</v>
      </c>
      <c r="B43" s="9" t="s">
        <v>62</v>
      </c>
      <c r="C43" s="10">
        <v>1577256249</v>
      </c>
      <c r="D43" s="10"/>
      <c r="E43" s="10">
        <f t="shared" si="7"/>
        <v>1577256249</v>
      </c>
      <c r="F43" s="13">
        <v>0</v>
      </c>
      <c r="G43" s="13">
        <v>0</v>
      </c>
      <c r="H43" s="13">
        <f>[1]Hoja1!$L$65</f>
        <v>1404969708</v>
      </c>
      <c r="I43" s="10">
        <f>[2]Hoja1!$N$65</f>
        <v>0</v>
      </c>
      <c r="J43" s="10"/>
      <c r="K43" s="10">
        <f>[4]Hoja1!$T$65</f>
        <v>0</v>
      </c>
      <c r="L43" s="10">
        <f t="shared" si="20"/>
        <v>1404969708</v>
      </c>
      <c r="M43" s="10">
        <f t="shared" si="21"/>
        <v>172286541</v>
      </c>
      <c r="N43" s="21">
        <f t="shared" si="13"/>
        <v>0.89076819882043146</v>
      </c>
      <c r="P43" s="22"/>
    </row>
    <row r="44" spans="1:16" ht="38.25" customHeight="1" x14ac:dyDescent="0.25">
      <c r="A44" s="8" t="s">
        <v>63</v>
      </c>
      <c r="B44" s="9" t="s">
        <v>64</v>
      </c>
      <c r="C44" s="10">
        <v>1386077700</v>
      </c>
      <c r="D44" s="10"/>
      <c r="E44" s="13">
        <f t="shared" si="7"/>
        <v>1386077700</v>
      </c>
      <c r="F44" s="13">
        <v>132488874</v>
      </c>
      <c r="G44" s="13">
        <v>0</v>
      </c>
      <c r="H44" s="13">
        <f>[1]Hoja1!$L$75</f>
        <v>217593954</v>
      </c>
      <c r="I44" s="10">
        <f>[2]Hoja1!$N$75</f>
        <v>0</v>
      </c>
      <c r="J44" s="10">
        <f>[3]Hoja1!$Q$75</f>
        <v>144762286</v>
      </c>
      <c r="K44" s="10">
        <v>0</v>
      </c>
      <c r="L44" s="10">
        <f t="shared" si="20"/>
        <v>494845114</v>
      </c>
      <c r="M44" s="10">
        <f t="shared" si="21"/>
        <v>891232586</v>
      </c>
      <c r="N44" s="21">
        <f t="shared" si="13"/>
        <v>0.35701109252388952</v>
      </c>
      <c r="P44" s="26"/>
    </row>
    <row r="45" spans="1:16" ht="24.75" customHeight="1" x14ac:dyDescent="0.25">
      <c r="A45" s="8" t="s">
        <v>65</v>
      </c>
      <c r="B45" s="9" t="s">
        <v>66</v>
      </c>
      <c r="C45" s="10">
        <v>74967308601</v>
      </c>
      <c r="D45" s="10">
        <f>1098001048+4075270537</f>
        <v>5173271585</v>
      </c>
      <c r="E45" s="13">
        <f t="shared" si="7"/>
        <v>80140580186</v>
      </c>
      <c r="F45" s="13">
        <v>5071020643</v>
      </c>
      <c r="G45" s="13">
        <v>10142041286</v>
      </c>
      <c r="H45" s="13">
        <f>[1]Hoja1!$L$47</f>
        <v>9146291180</v>
      </c>
      <c r="I45" s="10">
        <f>[2]Hoja1!$N$47</f>
        <v>5071020643</v>
      </c>
      <c r="J45" s="10">
        <f>[3]Hoja1!$Q$47</f>
        <v>7622535614</v>
      </c>
      <c r="K45" s="10">
        <f>[4]Hoja1!$T$47</f>
        <v>10142041286</v>
      </c>
      <c r="L45" s="10">
        <f t="shared" si="20"/>
        <v>47194950652</v>
      </c>
      <c r="M45" s="10">
        <f t="shared" si="21"/>
        <v>32945629534</v>
      </c>
      <c r="N45" s="21">
        <f t="shared" si="13"/>
        <v>0.58890203368211491</v>
      </c>
      <c r="P45" s="22"/>
    </row>
    <row r="46" spans="1:16" ht="23.25" customHeight="1" x14ac:dyDescent="0.25">
      <c r="A46" s="8" t="s">
        <v>67</v>
      </c>
      <c r="B46" s="9" t="s">
        <v>68</v>
      </c>
      <c r="C46" s="10">
        <v>3260518607</v>
      </c>
      <c r="D46" s="10"/>
      <c r="E46" s="13">
        <f t="shared" si="7"/>
        <v>3260518607</v>
      </c>
      <c r="F46" s="13">
        <v>0</v>
      </c>
      <c r="G46" s="13">
        <v>3260518607</v>
      </c>
      <c r="H46" s="13"/>
      <c r="I46" s="10">
        <v>0</v>
      </c>
      <c r="J46" s="10">
        <v>0</v>
      </c>
      <c r="K46" s="10">
        <v>0</v>
      </c>
      <c r="L46" s="10">
        <f t="shared" si="20"/>
        <v>3260518607</v>
      </c>
      <c r="M46" s="10">
        <f t="shared" si="21"/>
        <v>0</v>
      </c>
      <c r="N46" s="21">
        <f t="shared" si="13"/>
        <v>1</v>
      </c>
    </row>
    <row r="47" spans="1:16" ht="23.25" customHeight="1" x14ac:dyDescent="0.25">
      <c r="A47" s="8">
        <v>11026050105</v>
      </c>
      <c r="B47" s="9" t="s">
        <v>116</v>
      </c>
      <c r="C47" s="10">
        <v>0</v>
      </c>
      <c r="D47" s="10"/>
      <c r="E47" s="13">
        <f t="shared" si="7"/>
        <v>0</v>
      </c>
      <c r="F47" s="13">
        <v>0</v>
      </c>
      <c r="G47" s="13">
        <v>0</v>
      </c>
      <c r="H47" s="13"/>
      <c r="I47" s="10">
        <v>0</v>
      </c>
      <c r="J47" s="10">
        <v>0</v>
      </c>
      <c r="K47" s="10">
        <v>0</v>
      </c>
      <c r="L47" s="10">
        <f t="shared" si="20"/>
        <v>0</v>
      </c>
      <c r="M47" s="10">
        <f t="shared" si="21"/>
        <v>0</v>
      </c>
      <c r="N47" s="21">
        <v>0</v>
      </c>
      <c r="P47" s="27"/>
    </row>
    <row r="48" spans="1:16" ht="23.25" customHeight="1" x14ac:dyDescent="0.25">
      <c r="A48" s="8">
        <v>11026050106</v>
      </c>
      <c r="B48" s="9" t="s">
        <v>117</v>
      </c>
      <c r="C48" s="10">
        <v>0</v>
      </c>
      <c r="D48" s="10">
        <v>6829800729</v>
      </c>
      <c r="E48" s="13">
        <f t="shared" si="7"/>
        <v>6829800729</v>
      </c>
      <c r="F48" s="13">
        <v>0</v>
      </c>
      <c r="G48" s="13">
        <v>0</v>
      </c>
      <c r="H48" s="13"/>
      <c r="I48" s="10">
        <f>[2]Hoja1!$N$56</f>
        <v>6829800729</v>
      </c>
      <c r="J48" s="10">
        <v>0</v>
      </c>
      <c r="K48" s="10">
        <v>0</v>
      </c>
      <c r="L48" s="10">
        <f t="shared" si="20"/>
        <v>6829800729</v>
      </c>
      <c r="M48" s="10">
        <f t="shared" si="21"/>
        <v>0</v>
      </c>
      <c r="N48" s="21">
        <v>0</v>
      </c>
      <c r="P48" s="26"/>
    </row>
    <row r="49" spans="1:17" ht="21" customHeight="1" x14ac:dyDescent="0.25">
      <c r="A49" s="8" t="s">
        <v>69</v>
      </c>
      <c r="B49" s="9" t="s">
        <v>70</v>
      </c>
      <c r="C49" s="10">
        <v>917035862</v>
      </c>
      <c r="D49" s="10">
        <v>1634479109</v>
      </c>
      <c r="E49" s="13">
        <f t="shared" si="7"/>
        <v>2551514971</v>
      </c>
      <c r="F49" s="13">
        <v>0</v>
      </c>
      <c r="G49" s="13">
        <v>0</v>
      </c>
      <c r="H49" s="13"/>
      <c r="I49" s="10">
        <v>0</v>
      </c>
      <c r="J49" s="10">
        <v>0</v>
      </c>
      <c r="K49" s="10">
        <v>0</v>
      </c>
      <c r="L49" s="10">
        <f t="shared" si="20"/>
        <v>0</v>
      </c>
      <c r="M49" s="10">
        <f t="shared" si="21"/>
        <v>2551514971</v>
      </c>
      <c r="N49" s="21">
        <v>0</v>
      </c>
      <c r="P49" s="22"/>
    </row>
    <row r="50" spans="1:17" ht="24" customHeight="1" x14ac:dyDescent="0.25">
      <c r="A50" s="11" t="s">
        <v>71</v>
      </c>
      <c r="B50" s="9" t="s">
        <v>72</v>
      </c>
      <c r="C50" s="10">
        <v>1019943921</v>
      </c>
      <c r="D50" s="10"/>
      <c r="E50" s="13">
        <f t="shared" si="7"/>
        <v>1019943921</v>
      </c>
      <c r="F50" s="13">
        <v>0</v>
      </c>
      <c r="G50" s="13">
        <v>0</v>
      </c>
      <c r="H50" s="13"/>
      <c r="I50" s="10">
        <v>0</v>
      </c>
      <c r="J50" s="10">
        <v>0</v>
      </c>
      <c r="K50" s="10">
        <v>0</v>
      </c>
      <c r="L50" s="10">
        <f t="shared" si="20"/>
        <v>0</v>
      </c>
      <c r="M50" s="10">
        <f t="shared" si="21"/>
        <v>1019943921</v>
      </c>
      <c r="N50" s="21">
        <f t="shared" ref="N50:N86" si="22">L50/E50</f>
        <v>0</v>
      </c>
    </row>
    <row r="51" spans="1:17" ht="21.75" customHeight="1" x14ac:dyDescent="0.25">
      <c r="A51" s="8" t="s">
        <v>73</v>
      </c>
      <c r="B51" s="9" t="s">
        <v>74</v>
      </c>
      <c r="C51" s="10">
        <v>578135333</v>
      </c>
      <c r="D51" s="10">
        <v>1306480553</v>
      </c>
      <c r="E51" s="13">
        <f>+C51+D51</f>
        <v>1884615886</v>
      </c>
      <c r="F51" s="13">
        <v>0</v>
      </c>
      <c r="G51" s="13">
        <v>0</v>
      </c>
      <c r="H51" s="13">
        <f>[1]Hoja1!$L$51</f>
        <v>1884615886</v>
      </c>
      <c r="I51" s="10">
        <v>0</v>
      </c>
      <c r="J51" s="10">
        <v>0</v>
      </c>
      <c r="K51" s="10">
        <v>0</v>
      </c>
      <c r="L51" s="10">
        <f t="shared" si="20"/>
        <v>1884615886</v>
      </c>
      <c r="M51" s="10">
        <f t="shared" si="21"/>
        <v>0</v>
      </c>
      <c r="N51" s="21">
        <f t="shared" si="22"/>
        <v>1</v>
      </c>
    </row>
    <row r="52" spans="1:17" ht="31.5" customHeight="1" x14ac:dyDescent="0.25">
      <c r="A52" s="8" t="s">
        <v>75</v>
      </c>
      <c r="B52" s="9" t="s">
        <v>76</v>
      </c>
      <c r="C52" s="10">
        <v>303163000</v>
      </c>
      <c r="D52" s="10"/>
      <c r="E52" s="10">
        <f t="shared" si="7"/>
        <v>303163000</v>
      </c>
      <c r="F52" s="13">
        <v>0</v>
      </c>
      <c r="G52" s="13">
        <v>0</v>
      </c>
      <c r="H52" s="13">
        <f>[1]Hoja1!$L$248</f>
        <v>41589869</v>
      </c>
      <c r="I52" s="10">
        <f>[2]Hoja1!$N$243</f>
        <v>278627226</v>
      </c>
      <c r="J52" s="10">
        <f>[3]Hoja1!$Q$248</f>
        <v>71334924</v>
      </c>
      <c r="K52" s="10">
        <f>[4]Hoja1!$T$252</f>
        <v>0</v>
      </c>
      <c r="L52" s="10">
        <f t="shared" si="20"/>
        <v>391552019</v>
      </c>
      <c r="M52" s="10">
        <f t="shared" si="21"/>
        <v>-88389019</v>
      </c>
      <c r="N52" s="21">
        <f t="shared" si="22"/>
        <v>1.291556090288063</v>
      </c>
    </row>
    <row r="53" spans="1:17" x14ac:dyDescent="0.25">
      <c r="A53" s="4">
        <v>12</v>
      </c>
      <c r="B53" s="5" t="s">
        <v>77</v>
      </c>
      <c r="C53" s="6">
        <f>+C54+C57+C59+C61+C64+C67</f>
        <v>899229273</v>
      </c>
      <c r="D53" s="6">
        <f t="shared" ref="D53:F53" si="23">+D54+D57+D59+D61+D64+D67</f>
        <v>27259197739</v>
      </c>
      <c r="E53" s="6">
        <f t="shared" si="23"/>
        <v>28158427012</v>
      </c>
      <c r="F53" s="6">
        <f t="shared" si="23"/>
        <v>75888662.239999995</v>
      </c>
      <c r="G53" s="6">
        <f t="shared" ref="G53:I53" si="24">+G54+G57+G59+G61+G64+G67</f>
        <v>86154310.799999997</v>
      </c>
      <c r="H53" s="6">
        <f t="shared" si="24"/>
        <v>26502790160.740002</v>
      </c>
      <c r="I53" s="6">
        <f t="shared" si="24"/>
        <v>1024008284.27</v>
      </c>
      <c r="J53" s="6">
        <f>+J54+J57+J59+J61+J64+J67</f>
        <v>205081660.09999999</v>
      </c>
      <c r="K53" s="6">
        <f>+K54+K57+K59+K61+K64+K67</f>
        <v>291085084.90999997</v>
      </c>
      <c r="L53" s="6">
        <f>+L54+L57+L59+L61+L64+L67</f>
        <v>28185008163.060001</v>
      </c>
      <c r="M53" s="6">
        <f>+M54+M57+M59+M61+M64+M67</f>
        <v>-26581151.059999973</v>
      </c>
      <c r="N53" s="7">
        <f t="shared" si="22"/>
        <v>1.000943985651211</v>
      </c>
    </row>
    <row r="54" spans="1:17" ht="21.75" customHeight="1" x14ac:dyDescent="0.25">
      <c r="A54" s="4">
        <v>1205</v>
      </c>
      <c r="B54" s="5" t="s">
        <v>78</v>
      </c>
      <c r="C54" s="6">
        <f>SUM(C55:C56)</f>
        <v>487849186</v>
      </c>
      <c r="D54" s="6">
        <f t="shared" ref="D54:F54" si="25">SUM(D55:D56)</f>
        <v>0</v>
      </c>
      <c r="E54" s="6">
        <f t="shared" si="25"/>
        <v>487849186</v>
      </c>
      <c r="F54" s="6">
        <f t="shared" si="25"/>
        <v>50761875.239999995</v>
      </c>
      <c r="G54" s="6">
        <f>SUM(G55:G56)</f>
        <v>57944892.799999997</v>
      </c>
      <c r="H54" s="6">
        <f t="shared" ref="H54:I54" si="26">SUM(H55:H56)</f>
        <v>66457536.740000002</v>
      </c>
      <c r="I54" s="6">
        <f t="shared" si="26"/>
        <v>117015549.27</v>
      </c>
      <c r="J54" s="6">
        <f>SUM(J55:J56)</f>
        <v>171117461.09999999</v>
      </c>
      <c r="K54" s="6">
        <f>SUM(K55:K56)</f>
        <v>152648871.75999999</v>
      </c>
      <c r="L54" s="6">
        <f>SUM(L55:L56)</f>
        <v>615946186.90999997</v>
      </c>
      <c r="M54" s="6">
        <f>SUM(M55:M56)</f>
        <v>-128097000.90999997</v>
      </c>
      <c r="N54" s="7">
        <f t="shared" si="22"/>
        <v>1.2625750018367357</v>
      </c>
    </row>
    <row r="55" spans="1:17" ht="18.75" customHeight="1" x14ac:dyDescent="0.25">
      <c r="A55" s="8" t="s">
        <v>79</v>
      </c>
      <c r="B55" s="9" t="s">
        <v>80</v>
      </c>
      <c r="C55" s="10">
        <v>486349186</v>
      </c>
      <c r="D55" s="10"/>
      <c r="E55" s="10">
        <f t="shared" si="7"/>
        <v>486349186</v>
      </c>
      <c r="F55" s="13">
        <v>50761875.239999995</v>
      </c>
      <c r="G55" s="13">
        <v>57944892.799999997</v>
      </c>
      <c r="H55" s="13">
        <f>[1]Hoja1!$L$223</f>
        <v>66457536.740000002</v>
      </c>
      <c r="I55" s="10">
        <f>[2]Hoja1!$N$218</f>
        <v>117015549.27</v>
      </c>
      <c r="J55" s="10">
        <f>[3]Hoja1!$Q$223</f>
        <v>171117461.09999999</v>
      </c>
      <c r="K55" s="10">
        <f>[4]Hoja1!$T$226</f>
        <v>152648871.75999999</v>
      </c>
      <c r="L55" s="10">
        <f t="shared" ref="L55:L60" si="27">F55+G55+H55+I55+J55+K55</f>
        <v>615946186.90999997</v>
      </c>
      <c r="M55" s="10">
        <f>E55-L55</f>
        <v>-129597000.90999997</v>
      </c>
      <c r="N55" s="21">
        <f t="shared" si="22"/>
        <v>1.2664690404354866</v>
      </c>
    </row>
    <row r="56" spans="1:17" ht="18.75" customHeight="1" x14ac:dyDescent="0.25">
      <c r="A56" s="8" t="s">
        <v>81</v>
      </c>
      <c r="B56" s="9" t="s">
        <v>82</v>
      </c>
      <c r="C56" s="10">
        <v>1500000</v>
      </c>
      <c r="D56" s="10"/>
      <c r="E56" s="10">
        <f t="shared" si="7"/>
        <v>1500000</v>
      </c>
      <c r="F56" s="10">
        <v>0</v>
      </c>
      <c r="G56" s="10">
        <v>0</v>
      </c>
      <c r="H56" s="10"/>
      <c r="I56" s="10"/>
      <c r="J56" s="10">
        <v>0</v>
      </c>
      <c r="K56" s="10">
        <v>0</v>
      </c>
      <c r="L56" s="10">
        <f t="shared" si="27"/>
        <v>0</v>
      </c>
      <c r="M56" s="10">
        <f>E56-L56</f>
        <v>1500000</v>
      </c>
      <c r="N56" s="21">
        <f t="shared" si="22"/>
        <v>0</v>
      </c>
    </row>
    <row r="57" spans="1:17" ht="18.75" customHeight="1" x14ac:dyDescent="0.25">
      <c r="A57" s="4">
        <v>1207</v>
      </c>
      <c r="B57" s="5" t="s">
        <v>83</v>
      </c>
      <c r="C57" s="6">
        <f>SUM(C58)</f>
        <v>0</v>
      </c>
      <c r="D57" s="6">
        <f t="shared" ref="D57:I57" si="28">SUM(D58)</f>
        <v>0</v>
      </c>
      <c r="E57" s="6">
        <f t="shared" si="28"/>
        <v>0</v>
      </c>
      <c r="F57" s="6">
        <f t="shared" si="28"/>
        <v>0</v>
      </c>
      <c r="G57" s="6">
        <f t="shared" si="28"/>
        <v>0</v>
      </c>
      <c r="H57" s="6">
        <f t="shared" si="28"/>
        <v>0</v>
      </c>
      <c r="I57" s="6">
        <f t="shared" si="28"/>
        <v>0</v>
      </c>
      <c r="J57" s="6">
        <f>SUM(J58)</f>
        <v>0</v>
      </c>
      <c r="K57" s="6">
        <f>SUM(K58)</f>
        <v>0</v>
      </c>
      <c r="L57" s="6">
        <f>SUM(L58)</f>
        <v>0</v>
      </c>
      <c r="M57" s="6">
        <f>SUM(M58)</f>
        <v>0</v>
      </c>
      <c r="N57" s="7">
        <v>0</v>
      </c>
    </row>
    <row r="58" spans="1:17" ht="19.5" customHeight="1" x14ac:dyDescent="0.25">
      <c r="A58" s="8" t="s">
        <v>84</v>
      </c>
      <c r="B58" s="9" t="s">
        <v>85</v>
      </c>
      <c r="C58" s="10">
        <v>0</v>
      </c>
      <c r="D58" s="10"/>
      <c r="E58" s="10">
        <f t="shared" si="7"/>
        <v>0</v>
      </c>
      <c r="F58" s="10"/>
      <c r="G58" s="10"/>
      <c r="H58" s="10"/>
      <c r="I58" s="13">
        <f>E58+F58+G58</f>
        <v>0</v>
      </c>
      <c r="J58" s="13">
        <v>0</v>
      </c>
      <c r="K58" s="13">
        <v>0</v>
      </c>
      <c r="L58" s="10">
        <f t="shared" si="27"/>
        <v>0</v>
      </c>
      <c r="M58" s="13">
        <f>L58-F58</f>
        <v>0</v>
      </c>
      <c r="N58" s="21">
        <v>0</v>
      </c>
      <c r="O58" s="30"/>
      <c r="P58" s="30"/>
    </row>
    <row r="59" spans="1:17" ht="21" customHeight="1" x14ac:dyDescent="0.25">
      <c r="A59" s="4">
        <v>1208</v>
      </c>
      <c r="B59" s="5" t="s">
        <v>86</v>
      </c>
      <c r="C59" s="6">
        <f>SUM(C60)</f>
        <v>1591000</v>
      </c>
      <c r="D59" s="6">
        <f t="shared" ref="D59:I59" si="29">SUM(D60)</f>
        <v>0</v>
      </c>
      <c r="E59" s="6">
        <f t="shared" si="29"/>
        <v>1591000</v>
      </c>
      <c r="F59" s="6">
        <f t="shared" si="29"/>
        <v>0</v>
      </c>
      <c r="G59" s="6">
        <f t="shared" si="29"/>
        <v>0</v>
      </c>
      <c r="H59" s="6">
        <f t="shared" si="29"/>
        <v>0</v>
      </c>
      <c r="I59" s="6">
        <f t="shared" si="29"/>
        <v>0</v>
      </c>
      <c r="J59" s="6">
        <f>SUM(J60)</f>
        <v>0</v>
      </c>
      <c r="K59" s="6">
        <f>SUM(K60)</f>
        <v>0</v>
      </c>
      <c r="L59" s="6">
        <f>SUM(L60)</f>
        <v>0</v>
      </c>
      <c r="M59" s="6">
        <f>SUM(M60)</f>
        <v>1591000</v>
      </c>
      <c r="N59" s="7">
        <f t="shared" si="22"/>
        <v>0</v>
      </c>
    </row>
    <row r="60" spans="1:17" ht="31.5" customHeight="1" x14ac:dyDescent="0.25">
      <c r="A60" s="8" t="s">
        <v>87</v>
      </c>
      <c r="B60" s="9" t="s">
        <v>88</v>
      </c>
      <c r="C60" s="10">
        <v>1591000</v>
      </c>
      <c r="D60" s="10"/>
      <c r="E60" s="10">
        <f t="shared" si="7"/>
        <v>1591000</v>
      </c>
      <c r="F60" s="10"/>
      <c r="G60" s="10"/>
      <c r="H60" s="10"/>
      <c r="I60" s="10"/>
      <c r="J60" s="10">
        <v>0</v>
      </c>
      <c r="K60" s="10">
        <v>0</v>
      </c>
      <c r="L60" s="10">
        <f t="shared" si="27"/>
        <v>0</v>
      </c>
      <c r="M60" s="10">
        <f>E60-L60</f>
        <v>1591000</v>
      </c>
      <c r="N60" s="21">
        <f t="shared" si="22"/>
        <v>0</v>
      </c>
    </row>
    <row r="61" spans="1:17" ht="20.25" customHeight="1" x14ac:dyDescent="0.25">
      <c r="A61" s="4">
        <v>1210</v>
      </c>
      <c r="B61" s="5" t="s">
        <v>89</v>
      </c>
      <c r="C61" s="6">
        <f t="shared" ref="C61:F61" si="30">SUM(C62:C63)</f>
        <v>20000000</v>
      </c>
      <c r="D61" s="6">
        <f t="shared" si="30"/>
        <v>27259197739</v>
      </c>
      <c r="E61" s="6">
        <f t="shared" si="30"/>
        <v>27279197739</v>
      </c>
      <c r="F61" s="6">
        <f t="shared" si="30"/>
        <v>0</v>
      </c>
      <c r="G61" s="6">
        <f t="shared" ref="G61:H61" si="31">SUM(G62:G63)</f>
        <v>0</v>
      </c>
      <c r="H61" s="6">
        <f t="shared" si="31"/>
        <v>26292413023</v>
      </c>
      <c r="I61" s="6">
        <f t="shared" ref="I61" si="32">SUM(I62:I63)</f>
        <v>863681164</v>
      </c>
      <c r="J61" s="6">
        <f>SUM(J62:J63)</f>
        <v>0</v>
      </c>
      <c r="K61" s="6">
        <f>SUM(K62:K63)</f>
        <v>114167684</v>
      </c>
      <c r="L61" s="6">
        <f>SUM(L62:L63)</f>
        <v>27270261871</v>
      </c>
      <c r="M61" s="6">
        <f>SUM(M62:M63)</f>
        <v>8935868</v>
      </c>
      <c r="N61" s="7">
        <f>L61/E61</f>
        <v>0.99967242922297439</v>
      </c>
    </row>
    <row r="62" spans="1:17" ht="21" customHeight="1" x14ac:dyDescent="0.25">
      <c r="A62" s="11" t="s">
        <v>90</v>
      </c>
      <c r="B62" s="9" t="s">
        <v>89</v>
      </c>
      <c r="C62" s="10">
        <v>0</v>
      </c>
      <c r="D62" s="10">
        <f>26281348891+863681164+114167684</f>
        <v>27259197739</v>
      </c>
      <c r="E62" s="10">
        <f>+C62+D62</f>
        <v>27259197739</v>
      </c>
      <c r="F62" s="10"/>
      <c r="G62" s="10"/>
      <c r="H62" s="10">
        <f>[1]Hoja1!$L$300</f>
        <v>26281348891</v>
      </c>
      <c r="I62" s="13">
        <f>[2]Hoja1!$N$295</f>
        <v>863681164</v>
      </c>
      <c r="J62" s="13">
        <v>0</v>
      </c>
      <c r="K62" s="13">
        <f>[4]Hoja1!$T$304</f>
        <v>114167684</v>
      </c>
      <c r="L62" s="10">
        <f>F62+G62+H62+I62+J62+K62</f>
        <v>27259197739</v>
      </c>
      <c r="M62" s="10">
        <f>E62-L62</f>
        <v>0</v>
      </c>
      <c r="N62" s="21">
        <f>L62/E62</f>
        <v>1</v>
      </c>
      <c r="O62" s="30"/>
      <c r="P62" s="30"/>
      <c r="Q62" s="30"/>
    </row>
    <row r="63" spans="1:17" ht="28.5" customHeight="1" x14ac:dyDescent="0.25">
      <c r="A63" s="8" t="s">
        <v>91</v>
      </c>
      <c r="B63" s="9" t="s">
        <v>92</v>
      </c>
      <c r="C63" s="10">
        <v>20000000</v>
      </c>
      <c r="D63" s="10"/>
      <c r="E63" s="10">
        <f t="shared" si="7"/>
        <v>20000000</v>
      </c>
      <c r="F63" s="10"/>
      <c r="G63" s="10"/>
      <c r="H63" s="10">
        <f>[1]Hoja1!$L$263</f>
        <v>11064132</v>
      </c>
      <c r="I63" s="13">
        <v>0</v>
      </c>
      <c r="J63" s="13">
        <v>0</v>
      </c>
      <c r="K63" s="13">
        <v>0</v>
      </c>
      <c r="L63" s="10">
        <f>F63+G63+H63+I63+J63+K63</f>
        <v>11064132</v>
      </c>
      <c r="M63" s="10">
        <f>E63-L63</f>
        <v>8935868</v>
      </c>
      <c r="N63" s="21">
        <f>L63/E63</f>
        <v>0.55320659999999999</v>
      </c>
    </row>
    <row r="64" spans="1:17" ht="20.25" customHeight="1" x14ac:dyDescent="0.25">
      <c r="A64" s="4">
        <v>1212</v>
      </c>
      <c r="B64" s="5" t="s">
        <v>93</v>
      </c>
      <c r="C64" s="6">
        <f>SUM(C65:C66)</f>
        <v>238348087</v>
      </c>
      <c r="D64" s="6">
        <f t="shared" ref="D64:F64" si="33">SUM(D65:D66)</f>
        <v>0</v>
      </c>
      <c r="E64" s="6">
        <f t="shared" si="33"/>
        <v>238348087</v>
      </c>
      <c r="F64" s="6">
        <f t="shared" si="33"/>
        <v>0</v>
      </c>
      <c r="G64" s="6">
        <f t="shared" ref="G64:I64" si="34">SUM(G65:G66)</f>
        <v>0</v>
      </c>
      <c r="H64" s="6">
        <f t="shared" si="34"/>
        <v>122860659</v>
      </c>
      <c r="I64" s="6">
        <f t="shared" si="34"/>
        <v>27183373</v>
      </c>
      <c r="J64" s="6">
        <f>SUM(J65:J66)</f>
        <v>7577353</v>
      </c>
      <c r="K64" s="6">
        <f>SUM(K65:K66)</f>
        <v>921000</v>
      </c>
      <c r="L64" s="6">
        <f>SUM(L65:L66)</f>
        <v>158542385</v>
      </c>
      <c r="M64" s="6">
        <f>SUM(M65:M66)</f>
        <v>79805702</v>
      </c>
      <c r="N64" s="7">
        <f t="shared" si="22"/>
        <v>0.66517162774627181</v>
      </c>
    </row>
    <row r="65" spans="1:16" x14ac:dyDescent="0.25">
      <c r="A65" s="31" t="s">
        <v>142</v>
      </c>
      <c r="B65" s="12" t="s">
        <v>143</v>
      </c>
      <c r="C65" s="10">
        <v>17080087</v>
      </c>
      <c r="D65" s="10"/>
      <c r="E65" s="10">
        <f>C65+D65</f>
        <v>17080087</v>
      </c>
      <c r="F65" s="10"/>
      <c r="G65" s="10"/>
      <c r="H65" s="10">
        <f>[1]Hoja1!$L$313</f>
        <v>17973659</v>
      </c>
      <c r="I65" s="13">
        <f>[2]Hoja1!$N$309</f>
        <v>376500</v>
      </c>
      <c r="J65" s="13">
        <f>[3]Hoja1!$Q$314</f>
        <v>433500</v>
      </c>
      <c r="K65" s="13">
        <f>[4]Hoja1!$T$318</f>
        <v>9000</v>
      </c>
      <c r="L65" s="10">
        <f t="shared" ref="L65" si="35">F65+G65+H65+I65+J65+K65</f>
        <v>18792659</v>
      </c>
      <c r="M65" s="13">
        <f>E65-L65</f>
        <v>-1712572</v>
      </c>
      <c r="N65" s="21">
        <f t="shared" si="22"/>
        <v>1.100267170770266</v>
      </c>
      <c r="O65" s="30"/>
      <c r="P65" s="30"/>
    </row>
    <row r="66" spans="1:16" ht="19.5" customHeight="1" x14ac:dyDescent="0.25">
      <c r="A66" s="8" t="s">
        <v>94</v>
      </c>
      <c r="B66" s="9" t="s">
        <v>95</v>
      </c>
      <c r="C66" s="10">
        <v>221268000</v>
      </c>
      <c r="D66" s="10"/>
      <c r="E66" s="10">
        <f>+C66+D66</f>
        <v>221268000</v>
      </c>
      <c r="F66" s="10"/>
      <c r="G66" s="10"/>
      <c r="H66" s="10">
        <f>[1]Hoja1!$L$309</f>
        <v>104887000</v>
      </c>
      <c r="I66" s="13">
        <f>[2]Hoja1!$N$305</f>
        <v>26806873</v>
      </c>
      <c r="J66" s="13">
        <f>[3]Hoja1!$Q$310</f>
        <v>7143853</v>
      </c>
      <c r="K66" s="13">
        <f>[4]Hoja1!$T$314</f>
        <v>912000</v>
      </c>
      <c r="L66" s="10">
        <f>F66+G66+H66+I66+J66+K66</f>
        <v>139749726</v>
      </c>
      <c r="M66" s="13">
        <f>E66-L66</f>
        <v>81518274</v>
      </c>
      <c r="N66" s="21">
        <f t="shared" si="22"/>
        <v>0.63158579640978363</v>
      </c>
      <c r="O66" s="30"/>
      <c r="P66" s="30"/>
    </row>
    <row r="67" spans="1:16" ht="30.75" customHeight="1" x14ac:dyDescent="0.25">
      <c r="A67" s="4">
        <v>1213</v>
      </c>
      <c r="B67" s="5" t="s">
        <v>96</v>
      </c>
      <c r="C67" s="6">
        <f>SUM(C68)</f>
        <v>151441000</v>
      </c>
      <c r="D67" s="6">
        <f t="shared" ref="D67:I67" si="36">SUM(D68)</f>
        <v>0</v>
      </c>
      <c r="E67" s="6">
        <f t="shared" si="36"/>
        <v>151441000</v>
      </c>
      <c r="F67" s="6">
        <f t="shared" si="36"/>
        <v>25126787</v>
      </c>
      <c r="G67" s="6">
        <f t="shared" si="36"/>
        <v>28209418</v>
      </c>
      <c r="H67" s="6">
        <f t="shared" si="36"/>
        <v>21058942</v>
      </c>
      <c r="I67" s="6">
        <f t="shared" si="36"/>
        <v>16128198</v>
      </c>
      <c r="J67" s="6">
        <f>SUM(J68)</f>
        <v>26386846</v>
      </c>
      <c r="K67" s="6">
        <f>SUM(K68)</f>
        <v>23347529.149999999</v>
      </c>
      <c r="L67" s="6">
        <f>SUM(L68)</f>
        <v>140257720.15000001</v>
      </c>
      <c r="M67" s="6">
        <f>SUM(M68)</f>
        <v>11183279.849999994</v>
      </c>
      <c r="N67" s="7">
        <f t="shared" si="22"/>
        <v>0.92615421286177457</v>
      </c>
    </row>
    <row r="68" spans="1:16" ht="22.5" customHeight="1" x14ac:dyDescent="0.25">
      <c r="A68" s="8" t="s">
        <v>97</v>
      </c>
      <c r="B68" s="9" t="s">
        <v>98</v>
      </c>
      <c r="C68" s="10">
        <v>151441000</v>
      </c>
      <c r="D68" s="10"/>
      <c r="E68" s="10">
        <f t="shared" si="7"/>
        <v>151441000</v>
      </c>
      <c r="F68" s="13">
        <v>25126787</v>
      </c>
      <c r="G68" s="13">
        <v>28209418</v>
      </c>
      <c r="H68" s="13">
        <f>[1]Hoja1!$L$234</f>
        <v>21058942</v>
      </c>
      <c r="I68" s="10">
        <f>[2]Hoja1!$N$229</f>
        <v>16128198</v>
      </c>
      <c r="J68" s="10">
        <f>[3]Hoja1!$Q$234</f>
        <v>26386846</v>
      </c>
      <c r="K68" s="10">
        <f>[4]Hoja1!$T$238</f>
        <v>23347529.149999999</v>
      </c>
      <c r="L68" s="10">
        <f>F68+G68+H68+I68+J68+K68</f>
        <v>140257720.15000001</v>
      </c>
      <c r="M68" s="13">
        <f>E68-L68</f>
        <v>11183279.849999994</v>
      </c>
      <c r="N68" s="21">
        <f t="shared" si="22"/>
        <v>0.92615421286177457</v>
      </c>
    </row>
    <row r="69" spans="1:16" ht="24" customHeight="1" x14ac:dyDescent="0.25">
      <c r="A69" s="4">
        <v>13</v>
      </c>
      <c r="B69" s="5" t="s">
        <v>99</v>
      </c>
      <c r="C69" s="6">
        <f>SUM(C70:C78)</f>
        <v>3090268978</v>
      </c>
      <c r="D69" s="6">
        <f t="shared" ref="D69:F69" si="37">SUM(D70:D78)</f>
        <v>1086412405</v>
      </c>
      <c r="E69" s="6">
        <f t="shared" si="37"/>
        <v>4176681383</v>
      </c>
      <c r="F69" s="6">
        <f t="shared" si="37"/>
        <v>494315</v>
      </c>
      <c r="G69" s="6">
        <f t="shared" ref="G69:I69" si="38">SUM(G70:G78)</f>
        <v>0</v>
      </c>
      <c r="H69" s="6">
        <f t="shared" si="38"/>
        <v>234866429</v>
      </c>
      <c r="I69" s="6">
        <f t="shared" si="38"/>
        <v>590173172</v>
      </c>
      <c r="J69" s="6">
        <f>SUM(J70:J78)</f>
        <v>128657340</v>
      </c>
      <c r="K69" s="6">
        <f>SUM(K70:K78)</f>
        <v>48013803</v>
      </c>
      <c r="L69" s="6">
        <f>SUM(L70:L78)</f>
        <v>1002205059</v>
      </c>
      <c r="M69" s="6">
        <f>SUM(M70:M78)</f>
        <v>3174476324</v>
      </c>
      <c r="N69" s="7">
        <f t="shared" si="22"/>
        <v>0.23995248071332234</v>
      </c>
    </row>
    <row r="70" spans="1:16" ht="23.25" customHeight="1" x14ac:dyDescent="0.25">
      <c r="A70" s="8" t="s">
        <v>100</v>
      </c>
      <c r="B70" s="9" t="s">
        <v>101</v>
      </c>
      <c r="C70" s="10">
        <v>1307288879</v>
      </c>
      <c r="D70" s="10">
        <v>172614424</v>
      </c>
      <c r="E70" s="10">
        <f t="shared" si="7"/>
        <v>1479903303</v>
      </c>
      <c r="F70" s="10">
        <v>0</v>
      </c>
      <c r="G70" s="10">
        <v>0</v>
      </c>
      <c r="H70" s="10">
        <f>[1]Hoja1!$L$296</f>
        <v>205025680</v>
      </c>
      <c r="I70" s="13">
        <f>[2]Hoja1!$N$291</f>
        <v>583714825</v>
      </c>
      <c r="J70" s="13">
        <f>[3]Hoja1!$Q$296</f>
        <v>105503140</v>
      </c>
      <c r="K70" s="13">
        <f>[4]Hoja1!$T$300</f>
        <v>48013803</v>
      </c>
      <c r="L70" s="10">
        <f>F70+G70+H70+I70+J70+K70</f>
        <v>942257448</v>
      </c>
      <c r="M70" s="10">
        <f>E70-L70</f>
        <v>537645855</v>
      </c>
      <c r="N70" s="21">
        <f t="shared" si="22"/>
        <v>0.6367020372816885</v>
      </c>
      <c r="O70" s="30"/>
      <c r="P70" s="30"/>
    </row>
    <row r="71" spans="1:16" ht="29.25" customHeight="1" x14ac:dyDescent="0.25">
      <c r="A71" s="8" t="s">
        <v>102</v>
      </c>
      <c r="B71" s="9" t="s">
        <v>103</v>
      </c>
      <c r="C71" s="10">
        <v>283210000</v>
      </c>
      <c r="D71" s="10"/>
      <c r="E71" s="10">
        <f t="shared" si="7"/>
        <v>283210000</v>
      </c>
      <c r="F71" s="13">
        <v>494315</v>
      </c>
      <c r="G71" s="13">
        <v>0</v>
      </c>
      <c r="H71" s="13">
        <f>[1]Hoja1!$L$321</f>
        <v>29840749</v>
      </c>
      <c r="I71" s="13">
        <f>[2]Hoja1!$N$317</f>
        <v>6458347</v>
      </c>
      <c r="J71" s="13">
        <f>[3]Hoja1!$Q$322</f>
        <v>23154200</v>
      </c>
      <c r="K71" s="13">
        <f>[4]Hoja1!$T$326</f>
        <v>0</v>
      </c>
      <c r="L71" s="10">
        <f t="shared" ref="L71:L78" si="39">F71+G71+H71+I71+J71+K71</f>
        <v>59947611</v>
      </c>
      <c r="M71" s="10">
        <f t="shared" ref="M71:M78" si="40">E71-L71</f>
        <v>223262389</v>
      </c>
      <c r="N71" s="21">
        <f t="shared" si="22"/>
        <v>0.2116719430811059</v>
      </c>
    </row>
    <row r="72" spans="1:16" ht="29.25" customHeight="1" x14ac:dyDescent="0.25">
      <c r="A72" s="11" t="s">
        <v>144</v>
      </c>
      <c r="B72" s="9" t="s">
        <v>151</v>
      </c>
      <c r="C72" s="10">
        <v>332958182</v>
      </c>
      <c r="D72" s="10">
        <f>219598478+216610110</f>
        <v>436208588</v>
      </c>
      <c r="E72" s="10">
        <f t="shared" si="7"/>
        <v>769166770</v>
      </c>
      <c r="F72" s="10">
        <v>0</v>
      </c>
      <c r="G72" s="10">
        <v>0</v>
      </c>
      <c r="H72" s="10">
        <v>0</v>
      </c>
      <c r="I72" s="13">
        <v>0</v>
      </c>
      <c r="J72" s="13"/>
      <c r="K72" s="13">
        <v>0</v>
      </c>
      <c r="L72" s="10">
        <f t="shared" si="39"/>
        <v>0</v>
      </c>
      <c r="M72" s="10">
        <f t="shared" si="40"/>
        <v>769166770</v>
      </c>
      <c r="N72" s="21">
        <v>0</v>
      </c>
    </row>
    <row r="73" spans="1:16" ht="29.25" customHeight="1" x14ac:dyDescent="0.25">
      <c r="A73" s="11" t="s">
        <v>145</v>
      </c>
      <c r="B73" s="9" t="s">
        <v>152</v>
      </c>
      <c r="C73" s="10">
        <v>117330411</v>
      </c>
      <c r="D73" s="10"/>
      <c r="E73" s="10">
        <f t="shared" ref="E73:E78" si="41">+C73+D73</f>
        <v>117330411</v>
      </c>
      <c r="F73" s="10">
        <v>0</v>
      </c>
      <c r="G73" s="10">
        <v>0</v>
      </c>
      <c r="H73" s="10">
        <v>0</v>
      </c>
      <c r="I73" s="13">
        <v>0</v>
      </c>
      <c r="J73" s="13"/>
      <c r="K73" s="13">
        <v>0</v>
      </c>
      <c r="L73" s="10">
        <f t="shared" si="39"/>
        <v>0</v>
      </c>
      <c r="M73" s="10">
        <f t="shared" si="40"/>
        <v>117330411</v>
      </c>
      <c r="N73" s="21">
        <v>0</v>
      </c>
    </row>
    <row r="74" spans="1:16" ht="29.25" customHeight="1" x14ac:dyDescent="0.25">
      <c r="A74" s="11" t="s">
        <v>146</v>
      </c>
      <c r="B74" s="9" t="s">
        <v>153</v>
      </c>
      <c r="C74" s="10">
        <v>13175677</v>
      </c>
      <c r="D74" s="10"/>
      <c r="E74" s="10">
        <f t="shared" si="41"/>
        <v>13175677</v>
      </c>
      <c r="F74" s="10">
        <v>0</v>
      </c>
      <c r="G74" s="10">
        <v>0</v>
      </c>
      <c r="H74" s="10">
        <v>0</v>
      </c>
      <c r="I74" s="13">
        <v>0</v>
      </c>
      <c r="J74" s="13"/>
      <c r="K74" s="13">
        <v>0</v>
      </c>
      <c r="L74" s="10">
        <f t="shared" si="39"/>
        <v>0</v>
      </c>
      <c r="M74" s="10">
        <f t="shared" si="40"/>
        <v>13175677</v>
      </c>
      <c r="N74" s="21">
        <v>0</v>
      </c>
    </row>
    <row r="75" spans="1:16" ht="29.25" customHeight="1" x14ac:dyDescent="0.25">
      <c r="A75" s="11" t="s">
        <v>147</v>
      </c>
      <c r="B75" s="9" t="s">
        <v>154</v>
      </c>
      <c r="C75" s="10">
        <v>653496691</v>
      </c>
      <c r="D75" s="10">
        <v>304974969</v>
      </c>
      <c r="E75" s="10">
        <f t="shared" si="41"/>
        <v>958471660</v>
      </c>
      <c r="F75" s="10">
        <v>0</v>
      </c>
      <c r="G75" s="10">
        <v>0</v>
      </c>
      <c r="H75" s="10">
        <v>0</v>
      </c>
      <c r="I75" s="13">
        <v>0</v>
      </c>
      <c r="J75" s="13"/>
      <c r="K75" s="13">
        <v>0</v>
      </c>
      <c r="L75" s="10">
        <f t="shared" si="39"/>
        <v>0</v>
      </c>
      <c r="M75" s="10">
        <f t="shared" si="40"/>
        <v>958471660</v>
      </c>
      <c r="N75" s="21">
        <v>0</v>
      </c>
    </row>
    <row r="76" spans="1:16" ht="29.25" customHeight="1" x14ac:dyDescent="0.25">
      <c r="A76" s="11" t="s">
        <v>148</v>
      </c>
      <c r="B76" s="9" t="s">
        <v>155</v>
      </c>
      <c r="C76" s="10">
        <v>23186642</v>
      </c>
      <c r="D76" s="10"/>
      <c r="E76" s="10">
        <f t="shared" si="41"/>
        <v>23186642</v>
      </c>
      <c r="F76" s="10">
        <v>0</v>
      </c>
      <c r="G76" s="10">
        <v>0</v>
      </c>
      <c r="H76" s="10">
        <v>0</v>
      </c>
      <c r="I76" s="13">
        <v>0</v>
      </c>
      <c r="J76" s="13"/>
      <c r="K76" s="13">
        <v>0</v>
      </c>
      <c r="L76" s="10">
        <f t="shared" si="39"/>
        <v>0</v>
      </c>
      <c r="M76" s="10">
        <f t="shared" si="40"/>
        <v>23186642</v>
      </c>
      <c r="N76" s="21">
        <v>0</v>
      </c>
    </row>
    <row r="77" spans="1:16" ht="29.25" customHeight="1" x14ac:dyDescent="0.25">
      <c r="A77" s="11" t="s">
        <v>149</v>
      </c>
      <c r="B77" s="9" t="s">
        <v>156</v>
      </c>
      <c r="C77" s="10">
        <v>199775940</v>
      </c>
      <c r="D77" s="10"/>
      <c r="E77" s="10">
        <f t="shared" si="41"/>
        <v>199775940</v>
      </c>
      <c r="F77" s="10">
        <v>0</v>
      </c>
      <c r="G77" s="10">
        <v>0</v>
      </c>
      <c r="H77" s="10">
        <v>0</v>
      </c>
      <c r="I77" s="13">
        <v>0</v>
      </c>
      <c r="J77" s="13"/>
      <c r="K77" s="13">
        <v>0</v>
      </c>
      <c r="L77" s="10">
        <f t="shared" si="39"/>
        <v>0</v>
      </c>
      <c r="M77" s="10">
        <f t="shared" si="40"/>
        <v>199775940</v>
      </c>
      <c r="N77" s="21">
        <v>0</v>
      </c>
    </row>
    <row r="78" spans="1:16" ht="29.25" customHeight="1" x14ac:dyDescent="0.25">
      <c r="A78" s="11" t="s">
        <v>150</v>
      </c>
      <c r="B78" s="9" t="s">
        <v>157</v>
      </c>
      <c r="C78" s="10">
        <v>159846556</v>
      </c>
      <c r="D78" s="10">
        <v>172614424</v>
      </c>
      <c r="E78" s="10">
        <f t="shared" si="41"/>
        <v>332460980</v>
      </c>
      <c r="F78" s="10">
        <v>0</v>
      </c>
      <c r="G78" s="10">
        <v>0</v>
      </c>
      <c r="H78" s="10">
        <v>0</v>
      </c>
      <c r="I78" s="13">
        <v>0</v>
      </c>
      <c r="J78" s="13"/>
      <c r="K78" s="13">
        <v>0</v>
      </c>
      <c r="L78" s="10">
        <f t="shared" si="39"/>
        <v>0</v>
      </c>
      <c r="M78" s="10">
        <f t="shared" si="40"/>
        <v>332460980</v>
      </c>
      <c r="N78" s="21">
        <v>0</v>
      </c>
    </row>
    <row r="79" spans="1:16" ht="29.25" customHeight="1" x14ac:dyDescent="0.25">
      <c r="A79" s="4">
        <v>31</v>
      </c>
      <c r="B79" s="5" t="s">
        <v>104</v>
      </c>
      <c r="C79" s="14">
        <f>+C80</f>
        <v>12024722574</v>
      </c>
      <c r="D79" s="14">
        <f t="shared" ref="D79:I79" si="42">+D80</f>
        <v>0</v>
      </c>
      <c r="E79" s="14">
        <f t="shared" si="42"/>
        <v>12024722574</v>
      </c>
      <c r="F79" s="14">
        <f t="shared" si="42"/>
        <v>0</v>
      </c>
      <c r="G79" s="14">
        <f t="shared" si="42"/>
        <v>78320945</v>
      </c>
      <c r="H79" s="14">
        <f t="shared" si="42"/>
        <v>302423154</v>
      </c>
      <c r="I79" s="14">
        <f t="shared" si="42"/>
        <v>362536950</v>
      </c>
      <c r="J79" s="14">
        <f>+J80</f>
        <v>745621492</v>
      </c>
      <c r="K79" s="14">
        <f>+K80</f>
        <v>207755161</v>
      </c>
      <c r="L79" s="14">
        <f>+L80</f>
        <v>1696657702</v>
      </c>
      <c r="M79" s="14">
        <f>+M80</f>
        <v>10328064872</v>
      </c>
      <c r="N79" s="7">
        <f t="shared" si="22"/>
        <v>0.14109745081924249</v>
      </c>
    </row>
    <row r="80" spans="1:16" ht="29.25" customHeight="1" x14ac:dyDescent="0.25">
      <c r="A80" s="4">
        <v>31102</v>
      </c>
      <c r="B80" s="5" t="s">
        <v>105</v>
      </c>
      <c r="C80" s="14">
        <f>SUM(C81:C87)</f>
        <v>12024722574</v>
      </c>
      <c r="D80" s="14">
        <f t="shared" ref="D80:F80" si="43">SUM(D81:D87)</f>
        <v>0</v>
      </c>
      <c r="E80" s="14">
        <f t="shared" si="43"/>
        <v>12024722574</v>
      </c>
      <c r="F80" s="14">
        <f t="shared" si="43"/>
        <v>0</v>
      </c>
      <c r="G80" s="14">
        <f t="shared" ref="G80:I80" si="44">SUM(G81:G87)</f>
        <v>78320945</v>
      </c>
      <c r="H80" s="14">
        <f t="shared" si="44"/>
        <v>302423154</v>
      </c>
      <c r="I80" s="14">
        <f t="shared" si="44"/>
        <v>362536950</v>
      </c>
      <c r="J80" s="14">
        <f>SUM(J81:J87)</f>
        <v>745621492</v>
      </c>
      <c r="K80" s="14">
        <f>SUM(K81:K87)</f>
        <v>207755161</v>
      </c>
      <c r="L80" s="14">
        <f>SUM(L81:L87)</f>
        <v>1696657702</v>
      </c>
      <c r="M80" s="14">
        <f>SUM(M81:M87)</f>
        <v>10328064872</v>
      </c>
      <c r="N80" s="7">
        <f t="shared" si="22"/>
        <v>0.14109745081924249</v>
      </c>
      <c r="P80" s="22"/>
    </row>
    <row r="81" spans="1:14" ht="34.5" customHeight="1" x14ac:dyDescent="0.25">
      <c r="A81" s="15" t="s">
        <v>106</v>
      </c>
      <c r="B81" s="29" t="s">
        <v>107</v>
      </c>
      <c r="C81" s="16">
        <v>29700002</v>
      </c>
      <c r="D81" s="17"/>
      <c r="E81" s="17">
        <f t="shared" ref="E81:E83" si="45">+C81+D81</f>
        <v>29700002</v>
      </c>
      <c r="F81" s="16">
        <v>0</v>
      </c>
      <c r="G81" s="16">
        <v>0</v>
      </c>
      <c r="H81" s="16">
        <f>[1]Hoja1!$L$267</f>
        <v>116133334</v>
      </c>
      <c r="I81" s="16">
        <f>[2]Hoja1!$N$262</f>
        <v>157066669</v>
      </c>
      <c r="J81" s="16">
        <f>[3]Hoja1!$Q$267</f>
        <v>60576229</v>
      </c>
      <c r="K81" s="16">
        <f>[4]Hoja1!$T$271</f>
        <v>9000000</v>
      </c>
      <c r="L81" s="10">
        <f>F81+G81+H81+I81+J81+K81</f>
        <v>342776232</v>
      </c>
      <c r="M81" s="16">
        <f t="shared" ref="M81:M87" si="46">E81-L81</f>
        <v>-313076230</v>
      </c>
      <c r="N81" s="21">
        <f t="shared" si="22"/>
        <v>11.541286495536262</v>
      </c>
    </row>
    <row r="82" spans="1:14" ht="34.5" customHeight="1" x14ac:dyDescent="0.25">
      <c r="A82" s="15" t="s">
        <v>108</v>
      </c>
      <c r="B82" s="29" t="s">
        <v>109</v>
      </c>
      <c r="C82" s="16">
        <v>1135000139</v>
      </c>
      <c r="D82" s="17"/>
      <c r="E82" s="17">
        <f t="shared" si="45"/>
        <v>1135000139</v>
      </c>
      <c r="F82" s="16">
        <v>0</v>
      </c>
      <c r="G82" s="16">
        <v>78320945</v>
      </c>
      <c r="H82" s="16">
        <f>[1]Hoja1!$L$271</f>
        <v>103003829</v>
      </c>
      <c r="I82" s="16">
        <f>[2]Hoja1!$N$266</f>
        <v>36130852</v>
      </c>
      <c r="J82" s="16">
        <f>[3]Hoja1!$Q$271</f>
        <v>34250852</v>
      </c>
      <c r="K82" s="16">
        <f>[4]Hoja1!$T$275</f>
        <v>38873817</v>
      </c>
      <c r="L82" s="10">
        <f t="shared" ref="L82:L87" si="47">F82+G82+H82+I82+J82+K82</f>
        <v>290580295</v>
      </c>
      <c r="M82" s="16">
        <f t="shared" si="46"/>
        <v>844419844</v>
      </c>
      <c r="N82" s="21">
        <f t="shared" si="22"/>
        <v>0.25601784970354086</v>
      </c>
    </row>
    <row r="83" spans="1:14" ht="34.5" customHeight="1" x14ac:dyDescent="0.25">
      <c r="A83" s="15" t="s">
        <v>110</v>
      </c>
      <c r="B83" s="29" t="s">
        <v>111</v>
      </c>
      <c r="C83" s="16">
        <v>799810864</v>
      </c>
      <c r="D83" s="17"/>
      <c r="E83" s="17">
        <f t="shared" si="45"/>
        <v>799810864</v>
      </c>
      <c r="F83" s="16">
        <v>0</v>
      </c>
      <c r="G83" s="16">
        <v>0</v>
      </c>
      <c r="H83" s="16">
        <f>[1]Hoja1!$L$275</f>
        <v>8431521</v>
      </c>
      <c r="I83" s="16">
        <f>[2]Hoja1!$N$270</f>
        <v>6071674</v>
      </c>
      <c r="J83" s="16">
        <f>[3]Hoja1!$Q$275</f>
        <v>547512394</v>
      </c>
      <c r="K83" s="16">
        <f>[4]Hoja1!$T$279</f>
        <v>40363646</v>
      </c>
      <c r="L83" s="10">
        <f t="shared" si="47"/>
        <v>602379235</v>
      </c>
      <c r="M83" s="16">
        <f t="shared" si="46"/>
        <v>197431629</v>
      </c>
      <c r="N83" s="21">
        <f t="shared" si="22"/>
        <v>0.75315210397042065</v>
      </c>
    </row>
    <row r="84" spans="1:14" ht="34.5" customHeight="1" x14ac:dyDescent="0.25">
      <c r="A84" s="15" t="s">
        <v>114</v>
      </c>
      <c r="B84" s="29" t="s">
        <v>115</v>
      </c>
      <c r="C84" s="16">
        <v>1123128276</v>
      </c>
      <c r="D84" s="17"/>
      <c r="E84" s="17">
        <f>+C84+D84</f>
        <v>1123128276</v>
      </c>
      <c r="F84" s="16">
        <v>0</v>
      </c>
      <c r="G84" s="16">
        <v>0</v>
      </c>
      <c r="H84" s="16">
        <f>[1]Hoja1!$L$279</f>
        <v>32603030</v>
      </c>
      <c r="I84" s="16">
        <f>[2]Hoja1!$N$274</f>
        <v>42490596</v>
      </c>
      <c r="J84" s="16">
        <f>[3]Hoja1!$Q$279</f>
        <v>25219489</v>
      </c>
      <c r="K84" s="16">
        <f>[4]Hoja1!$T$283</f>
        <v>44787159</v>
      </c>
      <c r="L84" s="10">
        <f t="shared" si="47"/>
        <v>145100274</v>
      </c>
      <c r="M84" s="16">
        <f t="shared" si="46"/>
        <v>978028002</v>
      </c>
      <c r="N84" s="21">
        <f t="shared" si="22"/>
        <v>0.12919296673463859</v>
      </c>
    </row>
    <row r="85" spans="1:14" ht="34.5" customHeight="1" x14ac:dyDescent="0.25">
      <c r="A85" s="15" t="s">
        <v>121</v>
      </c>
      <c r="B85" s="9" t="s">
        <v>124</v>
      </c>
      <c r="C85" s="16">
        <v>3017351204</v>
      </c>
      <c r="D85" s="17"/>
      <c r="E85" s="17">
        <f t="shared" ref="E85:E87" si="48">+C85+D85</f>
        <v>3017351204</v>
      </c>
      <c r="F85" s="16">
        <v>0</v>
      </c>
      <c r="G85" s="16">
        <v>0</v>
      </c>
      <c r="H85" s="16">
        <f>[1]Hoja1!$L$283</f>
        <v>42251440</v>
      </c>
      <c r="I85" s="16">
        <f>[2]Hoja1!$N$278</f>
        <v>34162802</v>
      </c>
      <c r="J85" s="16">
        <f>[3]Hoja1!$Q$283</f>
        <v>33883080</v>
      </c>
      <c r="K85" s="16">
        <f>[4]Hoja1!$T$287</f>
        <v>33883080</v>
      </c>
      <c r="L85" s="10">
        <f t="shared" si="47"/>
        <v>144180402</v>
      </c>
      <c r="M85" s="16">
        <f t="shared" si="46"/>
        <v>2873170802</v>
      </c>
      <c r="N85" s="21">
        <f t="shared" si="22"/>
        <v>4.7783765379669739E-2</v>
      </c>
    </row>
    <row r="86" spans="1:14" ht="34.5" customHeight="1" x14ac:dyDescent="0.25">
      <c r="A86" s="15" t="s">
        <v>122</v>
      </c>
      <c r="B86" s="9" t="s">
        <v>125</v>
      </c>
      <c r="C86" s="16">
        <v>2722215924</v>
      </c>
      <c r="D86" s="17"/>
      <c r="E86" s="17">
        <f t="shared" si="48"/>
        <v>2722215924</v>
      </c>
      <c r="F86" s="16">
        <v>0</v>
      </c>
      <c r="G86" s="16">
        <v>0</v>
      </c>
      <c r="H86" s="16"/>
      <c r="I86" s="16">
        <f>[2]Hoja1!$N$282</f>
        <v>86614357</v>
      </c>
      <c r="J86" s="16">
        <f>[3]Hoja1!$Q$287</f>
        <v>44179448</v>
      </c>
      <c r="K86" s="16">
        <f>[4]Hoja1!$T$291</f>
        <v>40847459</v>
      </c>
      <c r="L86" s="10">
        <f t="shared" si="47"/>
        <v>171641264</v>
      </c>
      <c r="M86" s="16">
        <f t="shared" si="46"/>
        <v>2550574660</v>
      </c>
      <c r="N86" s="21">
        <f t="shared" si="22"/>
        <v>6.3052038777214936E-2</v>
      </c>
    </row>
    <row r="87" spans="1:14" ht="34.5" customHeight="1" x14ac:dyDescent="0.25">
      <c r="A87" s="15" t="s">
        <v>123</v>
      </c>
      <c r="B87" s="9" t="s">
        <v>126</v>
      </c>
      <c r="C87" s="16">
        <v>3197516165</v>
      </c>
      <c r="D87" s="17"/>
      <c r="E87" s="17">
        <f t="shared" si="48"/>
        <v>3197516165</v>
      </c>
      <c r="F87" s="16">
        <v>0</v>
      </c>
      <c r="G87" s="16">
        <v>0</v>
      </c>
      <c r="H87" s="16"/>
      <c r="I87" s="16"/>
      <c r="J87" s="16">
        <v>0</v>
      </c>
      <c r="K87" s="16">
        <v>0</v>
      </c>
      <c r="L87" s="10">
        <f t="shared" si="47"/>
        <v>0</v>
      </c>
      <c r="M87" s="16">
        <f t="shared" si="46"/>
        <v>3197516165</v>
      </c>
      <c r="N87" s="21">
        <v>0</v>
      </c>
    </row>
    <row r="88" spans="1:14" x14ac:dyDescent="0.25">
      <c r="A88" s="38" t="s">
        <v>112</v>
      </c>
      <c r="B88" s="38"/>
      <c r="C88" s="18">
        <f>+C79+C3</f>
        <v>157893719388</v>
      </c>
      <c r="D88" s="18">
        <f t="shared" ref="D88:F88" si="49">+D79+D3</f>
        <v>46118153095</v>
      </c>
      <c r="E88" s="18">
        <f t="shared" si="49"/>
        <v>204011872483</v>
      </c>
      <c r="F88" s="18">
        <f t="shared" si="49"/>
        <v>7919317069.9399996</v>
      </c>
      <c r="G88" s="18">
        <f t="shared" ref="G88" si="50">+G79+G3</f>
        <v>17162910048.799999</v>
      </c>
      <c r="H88" s="18">
        <f>+H79+H3</f>
        <v>45373737935.960007</v>
      </c>
      <c r="I88" s="18">
        <f t="shared" ref="I88" si="51">+I79+I3</f>
        <v>17933978117.049999</v>
      </c>
      <c r="J88" s="18">
        <f>+J79+J3</f>
        <v>11936291473.16</v>
      </c>
      <c r="K88" s="18">
        <f>+K79+K3</f>
        <v>15870288599.65</v>
      </c>
      <c r="L88" s="18">
        <f>+L79+L3</f>
        <v>116196523244.56</v>
      </c>
      <c r="M88" s="18">
        <f>+M79+M3</f>
        <v>87815349238.440002</v>
      </c>
      <c r="N88" s="28">
        <f>L88/E88</f>
        <v>0.56955765284808357</v>
      </c>
    </row>
    <row r="89" spans="1:14" x14ac:dyDescent="0.25">
      <c r="B89" s="19"/>
      <c r="C89" s="20"/>
      <c r="E89" s="23"/>
    </row>
    <row r="90" spans="1:14" x14ac:dyDescent="0.25">
      <c r="B90" s="19"/>
      <c r="C90" s="20"/>
      <c r="E90" s="24"/>
      <c r="F90" s="22"/>
      <c r="G90" s="22"/>
      <c r="H90" s="22"/>
      <c r="I90" s="22"/>
      <c r="J90" s="22"/>
      <c r="K90" s="22"/>
      <c r="L90" s="22"/>
      <c r="M90" s="22"/>
    </row>
    <row r="91" spans="1:14" x14ac:dyDescent="0.25">
      <c r="E91" s="25"/>
      <c r="F91" s="22"/>
      <c r="G91" s="22"/>
      <c r="H91" s="22"/>
      <c r="I91" s="22"/>
      <c r="J91" s="22"/>
      <c r="K91" s="22"/>
      <c r="L91" s="22"/>
      <c r="M91" s="22"/>
    </row>
    <row r="92" spans="1:14" x14ac:dyDescent="0.25">
      <c r="E92" s="23"/>
      <c r="F92" s="22"/>
      <c r="G92" s="22"/>
      <c r="H92" s="22"/>
      <c r="I92" s="22"/>
      <c r="J92" s="22"/>
      <c r="K92" s="22"/>
      <c r="L92" s="22"/>
      <c r="M92" s="22"/>
    </row>
    <row r="93" spans="1:14" x14ac:dyDescent="0.25">
      <c r="F93" s="22"/>
      <c r="G93" s="22"/>
      <c r="H93" s="22"/>
      <c r="I93" s="22"/>
      <c r="J93" s="22"/>
      <c r="K93" s="22"/>
      <c r="L93" s="22"/>
      <c r="M93" s="22"/>
    </row>
    <row r="96" spans="1:14" x14ac:dyDescent="0.25">
      <c r="M96" s="22"/>
    </row>
  </sheetData>
  <mergeCells count="2">
    <mergeCell ref="A1:N1"/>
    <mergeCell ref="A88:B88"/>
  </mergeCells>
  <pageMargins left="0.51181102362204722" right="0.31496062992125984" top="0.74803149606299213" bottom="0.74803149606299213" header="0.31496062992125984" footer="0.31496062992125984"/>
  <pageSetup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96"/>
  <sheetViews>
    <sheetView tabSelected="1" topLeftCell="A31" workbookViewId="0">
      <selection activeCell="P34" sqref="P34"/>
    </sheetView>
  </sheetViews>
  <sheetFormatPr baseColWidth="10" defaultRowHeight="15" x14ac:dyDescent="0.25"/>
  <cols>
    <col min="1" max="1" width="15.7109375" customWidth="1"/>
    <col min="2" max="2" width="33.7109375" customWidth="1"/>
    <col min="3" max="5" width="18.7109375" customWidth="1"/>
    <col min="6" max="10" width="18.5703125" hidden="1" customWidth="1"/>
    <col min="11" max="12" width="18.5703125" customWidth="1"/>
    <col min="13" max="13" width="21" customWidth="1"/>
    <col min="14" max="14" width="9.7109375" customWidth="1"/>
    <col min="15" max="15" width="14.140625" customWidth="1"/>
    <col min="16" max="16" width="19.7109375" customWidth="1"/>
  </cols>
  <sheetData>
    <row r="1" spans="1:18" ht="25.5" customHeight="1" x14ac:dyDescent="0.3">
      <c r="A1" s="37" t="s">
        <v>164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18" ht="41.25" customHeight="1" x14ac:dyDescent="0.25">
      <c r="A2" s="33" t="s">
        <v>0</v>
      </c>
      <c r="B2" s="33" t="s">
        <v>1</v>
      </c>
      <c r="C2" s="2" t="s">
        <v>2</v>
      </c>
      <c r="D2" s="32" t="s">
        <v>3</v>
      </c>
      <c r="E2" s="2" t="s">
        <v>4</v>
      </c>
      <c r="F2" s="3" t="s">
        <v>128</v>
      </c>
      <c r="G2" s="3" t="s">
        <v>159</v>
      </c>
      <c r="H2" s="3" t="s">
        <v>160</v>
      </c>
      <c r="I2" s="3" t="s">
        <v>161</v>
      </c>
      <c r="J2" s="3" t="s">
        <v>162</v>
      </c>
      <c r="K2" s="3" t="s">
        <v>163</v>
      </c>
      <c r="L2" s="3" t="s">
        <v>129</v>
      </c>
      <c r="M2" s="3" t="s">
        <v>158</v>
      </c>
      <c r="N2" s="3" t="s">
        <v>5</v>
      </c>
    </row>
    <row r="3" spans="1:18" ht="21" customHeight="1" x14ac:dyDescent="0.25">
      <c r="A3" s="4">
        <v>1</v>
      </c>
      <c r="B3" s="5" t="s">
        <v>6</v>
      </c>
      <c r="C3" s="6">
        <v>145868996814</v>
      </c>
      <c r="D3" s="6">
        <v>46118153095</v>
      </c>
      <c r="E3" s="6">
        <v>191987149909</v>
      </c>
      <c r="F3" s="6">
        <v>7919317069.9399996</v>
      </c>
      <c r="G3" s="6">
        <v>17084589103.799999</v>
      </c>
      <c r="H3" s="6">
        <v>45071314781.960007</v>
      </c>
      <c r="I3" s="6">
        <v>17571441167.049999</v>
      </c>
      <c r="J3" s="6">
        <v>11190669981.16</v>
      </c>
      <c r="K3" s="6">
        <v>15662533438.65</v>
      </c>
      <c r="L3" s="6">
        <v>114499865542.56</v>
      </c>
      <c r="M3" s="6">
        <v>77487284366.440002</v>
      </c>
      <c r="N3" s="7">
        <v>0.59639338151971</v>
      </c>
    </row>
    <row r="4" spans="1:18" ht="21" customHeight="1" x14ac:dyDescent="0.25">
      <c r="A4" s="4">
        <v>11</v>
      </c>
      <c r="B4" s="5" t="s">
        <v>7</v>
      </c>
      <c r="C4" s="6">
        <v>141879498563</v>
      </c>
      <c r="D4" s="6">
        <v>17772542951</v>
      </c>
      <c r="E4" s="6">
        <v>159652041514</v>
      </c>
      <c r="F4" s="6">
        <v>7842934092.6999998</v>
      </c>
      <c r="G4" s="6">
        <v>16998434793</v>
      </c>
      <c r="H4" s="6">
        <v>18333658192.220001</v>
      </c>
      <c r="I4" s="6">
        <v>15957259710.779999</v>
      </c>
      <c r="J4" s="6">
        <v>10856930981.059999</v>
      </c>
      <c r="K4" s="6">
        <v>15323434550.74</v>
      </c>
      <c r="L4" s="6">
        <v>85312652320.5</v>
      </c>
      <c r="M4" s="6">
        <v>74339389193.5</v>
      </c>
      <c r="N4" s="7">
        <v>0.53436618480709419</v>
      </c>
    </row>
    <row r="5" spans="1:18" ht="26.25" customHeight="1" x14ac:dyDescent="0.25">
      <c r="A5" s="4">
        <v>11022</v>
      </c>
      <c r="B5" s="5" t="s">
        <v>8</v>
      </c>
      <c r="C5" s="6">
        <v>33301171204</v>
      </c>
      <c r="D5" s="6">
        <v>210199998</v>
      </c>
      <c r="E5" s="6">
        <v>33511371202</v>
      </c>
      <c r="F5" s="6">
        <v>2136199573</v>
      </c>
      <c r="G5" s="6">
        <v>2435318661</v>
      </c>
      <c r="H5" s="6">
        <v>2734359568</v>
      </c>
      <c r="I5" s="6">
        <v>3226553963</v>
      </c>
      <c r="J5" s="6">
        <v>826193262</v>
      </c>
      <c r="K5" s="6">
        <v>3898725213</v>
      </c>
      <c r="L5" s="6">
        <v>15257350240</v>
      </c>
      <c r="M5" s="6">
        <v>18254020962</v>
      </c>
      <c r="N5" s="7">
        <v>0.45528874805007746</v>
      </c>
    </row>
    <row r="6" spans="1:18" ht="19.5" customHeight="1" x14ac:dyDescent="0.25">
      <c r="A6" s="8" t="s">
        <v>9</v>
      </c>
      <c r="B6" s="34" t="s">
        <v>10</v>
      </c>
      <c r="C6" s="10">
        <v>1190977292</v>
      </c>
      <c r="D6" s="10"/>
      <c r="E6" s="10">
        <v>1190977292</v>
      </c>
      <c r="F6" s="13">
        <v>360894000</v>
      </c>
      <c r="G6" s="13">
        <v>0</v>
      </c>
      <c r="H6" s="13">
        <v>-302842</v>
      </c>
      <c r="I6" s="10">
        <v>22000044</v>
      </c>
      <c r="J6" s="10">
        <v>391849363</v>
      </c>
      <c r="K6" s="10">
        <v>0</v>
      </c>
      <c r="L6" s="10">
        <v>774440565</v>
      </c>
      <c r="M6" s="10">
        <v>416536727</v>
      </c>
      <c r="N6" s="21">
        <v>0.65025636525738228</v>
      </c>
    </row>
    <row r="7" spans="1:18" ht="21.75" customHeight="1" x14ac:dyDescent="0.25">
      <c r="A7" s="8" t="s">
        <v>11</v>
      </c>
      <c r="B7" s="34" t="s">
        <v>12</v>
      </c>
      <c r="C7" s="10">
        <v>168701224</v>
      </c>
      <c r="D7" s="10"/>
      <c r="E7" s="10">
        <v>168701224</v>
      </c>
      <c r="F7" s="13">
        <v>33704335</v>
      </c>
      <c r="G7" s="13">
        <v>3546883</v>
      </c>
      <c r="H7" s="13">
        <v>47770977</v>
      </c>
      <c r="I7" s="10">
        <v>3360000</v>
      </c>
      <c r="J7" s="10">
        <v>22160124</v>
      </c>
      <c r="K7" s="10">
        <v>1320124</v>
      </c>
      <c r="L7" s="10">
        <v>111862443</v>
      </c>
      <c r="M7" s="10">
        <v>56838781</v>
      </c>
      <c r="N7" s="21">
        <v>0.66308020977962789</v>
      </c>
    </row>
    <row r="8" spans="1:18" ht="19.5" customHeight="1" x14ac:dyDescent="0.25">
      <c r="A8" s="8" t="s">
        <v>13</v>
      </c>
      <c r="B8" s="34" t="s">
        <v>14</v>
      </c>
      <c r="C8" s="10">
        <v>13957181661</v>
      </c>
      <c r="D8" s="10"/>
      <c r="E8" s="10">
        <v>13957181661</v>
      </c>
      <c r="F8" s="13">
        <v>479275</v>
      </c>
      <c r="G8" s="13">
        <v>23506289</v>
      </c>
      <c r="H8" s="13">
        <v>248657390</v>
      </c>
      <c r="I8" s="10">
        <v>1973717991</v>
      </c>
      <c r="J8" s="10">
        <v>104435745</v>
      </c>
      <c r="K8" s="10">
        <v>3794789052</v>
      </c>
      <c r="L8" s="10">
        <v>6145585742</v>
      </c>
      <c r="M8" s="10">
        <v>7811595919</v>
      </c>
      <c r="N8" s="21">
        <v>0.44031709920150763</v>
      </c>
    </row>
    <row r="9" spans="1:18" ht="18" customHeight="1" x14ac:dyDescent="0.25">
      <c r="A9" s="8" t="s">
        <v>15</v>
      </c>
      <c r="B9" s="34" t="s">
        <v>16</v>
      </c>
      <c r="C9" s="10">
        <v>102694714</v>
      </c>
      <c r="D9" s="10"/>
      <c r="E9" s="10">
        <v>102694714</v>
      </c>
      <c r="F9" s="13">
        <v>10540000</v>
      </c>
      <c r="G9" s="13">
        <v>620000</v>
      </c>
      <c r="H9" s="13">
        <v>5596768</v>
      </c>
      <c r="I9" s="10">
        <v>3950000</v>
      </c>
      <c r="J9" s="10">
        <v>42115700</v>
      </c>
      <c r="K9" s="10">
        <v>12005774</v>
      </c>
      <c r="L9" s="10">
        <v>74828242</v>
      </c>
      <c r="M9" s="10">
        <v>27866472</v>
      </c>
      <c r="N9" s="21">
        <v>0.72864745501896033</v>
      </c>
      <c r="R9" t="s">
        <v>127</v>
      </c>
    </row>
    <row r="10" spans="1:18" ht="23.25" customHeight="1" x14ac:dyDescent="0.25">
      <c r="A10" s="8" t="s">
        <v>17</v>
      </c>
      <c r="B10" s="34" t="s">
        <v>18</v>
      </c>
      <c r="C10" s="10">
        <v>56818980</v>
      </c>
      <c r="D10" s="10"/>
      <c r="E10" s="10">
        <v>56818980</v>
      </c>
      <c r="F10" s="13">
        <v>6552525</v>
      </c>
      <c r="G10" s="13">
        <v>4251738</v>
      </c>
      <c r="H10" s="13">
        <v>11897832</v>
      </c>
      <c r="I10" s="10">
        <v>9490000</v>
      </c>
      <c r="J10" s="10">
        <v>22953910</v>
      </c>
      <c r="K10" s="10">
        <v>5118500</v>
      </c>
      <c r="L10" s="10">
        <v>60264505</v>
      </c>
      <c r="M10" s="10">
        <v>-3445525</v>
      </c>
      <c r="N10" s="21">
        <v>1.0606403881238275</v>
      </c>
    </row>
    <row r="11" spans="1:18" ht="17.25" customHeight="1" x14ac:dyDescent="0.25">
      <c r="A11" s="8" t="s">
        <v>19</v>
      </c>
      <c r="B11" s="34" t="s">
        <v>20</v>
      </c>
      <c r="C11" s="10">
        <v>525629083</v>
      </c>
      <c r="D11" s="10"/>
      <c r="E11" s="10">
        <v>525629083</v>
      </c>
      <c r="F11" s="13">
        <v>15060967</v>
      </c>
      <c r="G11" s="13">
        <v>175260249</v>
      </c>
      <c r="H11" s="13">
        <v>10999989</v>
      </c>
      <c r="I11" s="10">
        <v>20455277</v>
      </c>
      <c r="J11" s="10">
        <v>8727640</v>
      </c>
      <c r="K11" s="10">
        <v>19030472</v>
      </c>
      <c r="L11" s="10">
        <v>249534594</v>
      </c>
      <c r="M11" s="10">
        <v>276094489</v>
      </c>
      <c r="N11" s="21">
        <v>0.47473513561273017</v>
      </c>
    </row>
    <row r="12" spans="1:18" x14ac:dyDescent="0.25">
      <c r="A12" s="11" t="s">
        <v>21</v>
      </c>
      <c r="B12" s="36" t="s">
        <v>22</v>
      </c>
      <c r="C12" s="10">
        <v>0</v>
      </c>
      <c r="D12" s="10"/>
      <c r="E12" s="10">
        <v>0</v>
      </c>
      <c r="F12" s="13"/>
      <c r="G12" s="13">
        <v>0</v>
      </c>
      <c r="H12" s="13">
        <v>1333332</v>
      </c>
      <c r="I12" s="10">
        <v>0</v>
      </c>
      <c r="J12" s="10">
        <v>0</v>
      </c>
      <c r="K12" s="10">
        <v>0</v>
      </c>
      <c r="L12" s="10">
        <v>1333332</v>
      </c>
      <c r="M12" s="10">
        <v>-1333332</v>
      </c>
      <c r="N12" s="21">
        <v>0</v>
      </c>
    </row>
    <row r="13" spans="1:18" ht="21" customHeight="1" x14ac:dyDescent="0.25">
      <c r="A13" s="8" t="s">
        <v>23</v>
      </c>
      <c r="B13" s="34" t="s">
        <v>24</v>
      </c>
      <c r="C13" s="10">
        <v>563371364</v>
      </c>
      <c r="D13" s="10"/>
      <c r="E13" s="10">
        <v>563371364</v>
      </c>
      <c r="F13" s="13">
        <v>146900000</v>
      </c>
      <c r="G13" s="13">
        <v>4900000</v>
      </c>
      <c r="H13" s="13">
        <v>185400000</v>
      </c>
      <c r="I13" s="10">
        <v>1000000</v>
      </c>
      <c r="J13" s="10">
        <v>92000000</v>
      </c>
      <c r="K13" s="10">
        <v>0</v>
      </c>
      <c r="L13" s="10">
        <v>430200000</v>
      </c>
      <c r="M13" s="10">
        <v>133171364</v>
      </c>
      <c r="N13" s="21">
        <v>0.76361708721851185</v>
      </c>
    </row>
    <row r="14" spans="1:18" ht="18" customHeight="1" x14ac:dyDescent="0.25">
      <c r="A14" s="8" t="s">
        <v>25</v>
      </c>
      <c r="B14" s="34" t="s">
        <v>26</v>
      </c>
      <c r="C14" s="10">
        <v>12539142169</v>
      </c>
      <c r="D14" s="10"/>
      <c r="E14" s="10">
        <v>12539142169</v>
      </c>
      <c r="F14" s="13">
        <v>1533350840</v>
      </c>
      <c r="G14" s="13">
        <v>1876100279</v>
      </c>
      <c r="H14" s="13">
        <v>440943437</v>
      </c>
      <c r="I14" s="10">
        <v>824221768</v>
      </c>
      <c r="J14" s="10">
        <v>52020343</v>
      </c>
      <c r="K14" s="10">
        <v>62119373</v>
      </c>
      <c r="L14" s="10">
        <v>4788756040</v>
      </c>
      <c r="M14" s="10">
        <v>7750386129</v>
      </c>
      <c r="N14" s="21">
        <v>0.38190459725698322</v>
      </c>
      <c r="P14" s="26"/>
    </row>
    <row r="15" spans="1:18" ht="17.25" customHeight="1" x14ac:dyDescent="0.25">
      <c r="A15" s="8" t="s">
        <v>27</v>
      </c>
      <c r="B15" s="34" t="s">
        <v>28</v>
      </c>
      <c r="C15" s="10">
        <v>116927305</v>
      </c>
      <c r="D15" s="10">
        <v>210199998</v>
      </c>
      <c r="E15" s="10">
        <v>327127303</v>
      </c>
      <c r="F15" s="13">
        <v>9000000</v>
      </c>
      <c r="G15" s="13">
        <v>82919295</v>
      </c>
      <c r="H15" s="13">
        <v>117085963</v>
      </c>
      <c r="I15" s="10">
        <v>79200000</v>
      </c>
      <c r="J15" s="10">
        <v>16351395</v>
      </c>
      <c r="K15" s="10">
        <v>908500</v>
      </c>
      <c r="L15" s="10">
        <v>305465153</v>
      </c>
      <c r="M15" s="10">
        <v>21662150</v>
      </c>
      <c r="N15" s="21">
        <v>0.9337806725353035</v>
      </c>
      <c r="P15" s="26"/>
    </row>
    <row r="16" spans="1:18" ht="27" customHeight="1" x14ac:dyDescent="0.25">
      <c r="A16" s="11" t="s">
        <v>120</v>
      </c>
      <c r="B16" s="34" t="s">
        <v>119</v>
      </c>
      <c r="C16" s="10">
        <v>0</v>
      </c>
      <c r="D16" s="10"/>
      <c r="E16" s="10">
        <v>0</v>
      </c>
      <c r="F16" s="13"/>
      <c r="G16" s="13">
        <v>0</v>
      </c>
      <c r="H16" s="13"/>
      <c r="I16" s="10"/>
      <c r="J16" s="10">
        <v>43621638</v>
      </c>
      <c r="K16" s="10">
        <v>0</v>
      </c>
      <c r="L16" s="10">
        <v>43621638</v>
      </c>
      <c r="M16" s="10">
        <v>-43621638</v>
      </c>
      <c r="N16" s="21">
        <v>0</v>
      </c>
    </row>
    <row r="17" spans="1:16" x14ac:dyDescent="0.25">
      <c r="A17" s="12" t="s">
        <v>29</v>
      </c>
      <c r="B17" s="36" t="s">
        <v>30</v>
      </c>
      <c r="C17" s="10">
        <v>0</v>
      </c>
      <c r="D17" s="10"/>
      <c r="E17" s="10">
        <v>0</v>
      </c>
      <c r="F17" s="13"/>
      <c r="G17" s="13">
        <v>0</v>
      </c>
      <c r="H17" s="13"/>
      <c r="I17" s="10"/>
      <c r="J17" s="10">
        <v>0</v>
      </c>
      <c r="K17" s="10">
        <v>0</v>
      </c>
      <c r="L17" s="10">
        <v>0</v>
      </c>
      <c r="M17" s="10">
        <v>0</v>
      </c>
      <c r="N17" s="21">
        <v>0</v>
      </c>
    </row>
    <row r="18" spans="1:16" ht="25.5" customHeight="1" x14ac:dyDescent="0.25">
      <c r="A18" s="8">
        <v>11022030101</v>
      </c>
      <c r="B18" s="34" t="s">
        <v>31</v>
      </c>
      <c r="C18" s="10">
        <v>2797128852</v>
      </c>
      <c r="D18" s="10"/>
      <c r="E18" s="10">
        <v>2797128852</v>
      </c>
      <c r="F18" s="13">
        <v>23449</v>
      </c>
      <c r="G18" s="13">
        <v>174315476</v>
      </c>
      <c r="H18" s="13">
        <v>1151957606</v>
      </c>
      <c r="I18" s="10">
        <v>191505337</v>
      </c>
      <c r="J18" s="10">
        <v>12675758</v>
      </c>
      <c r="K18" s="10">
        <v>1648525</v>
      </c>
      <c r="L18" s="10">
        <v>1532126151</v>
      </c>
      <c r="M18" s="10">
        <v>1265002701</v>
      </c>
      <c r="N18" s="21">
        <v>0.54774957896719734</v>
      </c>
    </row>
    <row r="19" spans="1:16" ht="25.5" customHeight="1" x14ac:dyDescent="0.25">
      <c r="A19" s="8">
        <v>11022030102</v>
      </c>
      <c r="B19" s="34" t="s">
        <v>130</v>
      </c>
      <c r="C19" s="10">
        <v>1176331560</v>
      </c>
      <c r="D19" s="10"/>
      <c r="E19" s="10">
        <v>1176331560</v>
      </c>
      <c r="F19" s="13">
        <v>125187</v>
      </c>
      <c r="G19" s="13">
        <v>67398143</v>
      </c>
      <c r="H19" s="13">
        <v>508471770</v>
      </c>
      <c r="I19" s="10">
        <v>95859636</v>
      </c>
      <c r="J19" s="10">
        <v>15162548</v>
      </c>
      <c r="K19" s="10">
        <v>459700</v>
      </c>
      <c r="L19" s="10">
        <v>687476984</v>
      </c>
      <c r="M19" s="10">
        <v>488854576</v>
      </c>
      <c r="N19" s="21">
        <v>0.58442450018088432</v>
      </c>
    </row>
    <row r="20" spans="1:16" ht="25.5" customHeight="1" x14ac:dyDescent="0.25">
      <c r="A20" s="8">
        <v>11022030202</v>
      </c>
      <c r="B20" s="34" t="s">
        <v>131</v>
      </c>
      <c r="C20" s="10">
        <v>106267000</v>
      </c>
      <c r="D20" s="10"/>
      <c r="E20" s="10">
        <v>106267000</v>
      </c>
      <c r="F20" s="13">
        <v>19568995</v>
      </c>
      <c r="G20" s="13">
        <v>22500309</v>
      </c>
      <c r="H20" s="13">
        <v>4547346</v>
      </c>
      <c r="I20" s="10">
        <v>1793910</v>
      </c>
      <c r="J20" s="10">
        <v>2119098</v>
      </c>
      <c r="K20" s="10">
        <v>1325193</v>
      </c>
      <c r="L20" s="10">
        <v>51854851</v>
      </c>
      <c r="M20" s="10">
        <v>54412149</v>
      </c>
      <c r="N20" s="21">
        <v>0.48796758165752302</v>
      </c>
    </row>
    <row r="21" spans="1:16" ht="24" customHeight="1" x14ac:dyDescent="0.25">
      <c r="A21" s="4">
        <v>11024</v>
      </c>
      <c r="B21" s="5" t="s">
        <v>32</v>
      </c>
      <c r="C21" s="6">
        <v>1500000</v>
      </c>
      <c r="D21" s="6">
        <v>0</v>
      </c>
      <c r="E21" s="6">
        <v>1500000</v>
      </c>
      <c r="F21" s="6">
        <v>20121</v>
      </c>
      <c r="G21" s="6">
        <v>487886</v>
      </c>
      <c r="H21" s="6">
        <v>33993</v>
      </c>
      <c r="I21" s="6">
        <v>31335</v>
      </c>
      <c r="J21" s="6">
        <v>41284</v>
      </c>
      <c r="K21" s="6">
        <v>80259</v>
      </c>
      <c r="L21" s="6">
        <v>694878</v>
      </c>
      <c r="M21" s="6">
        <v>805122</v>
      </c>
      <c r="N21" s="7">
        <v>0.463252</v>
      </c>
    </row>
    <row r="22" spans="1:16" ht="22.5" customHeight="1" x14ac:dyDescent="0.25">
      <c r="A22" s="11" t="s">
        <v>118</v>
      </c>
      <c r="B22" s="9" t="s">
        <v>33</v>
      </c>
      <c r="C22" s="10">
        <v>1500000</v>
      </c>
      <c r="D22" s="10"/>
      <c r="E22" s="10">
        <v>1500000</v>
      </c>
      <c r="F22" s="13">
        <v>20121</v>
      </c>
      <c r="G22" s="13">
        <v>487886</v>
      </c>
      <c r="H22" s="13">
        <v>33993</v>
      </c>
      <c r="I22" s="10">
        <v>31335</v>
      </c>
      <c r="J22" s="10">
        <v>41284</v>
      </c>
      <c r="K22" s="10">
        <v>80259</v>
      </c>
      <c r="L22" s="10">
        <v>694878</v>
      </c>
      <c r="M22" s="10">
        <v>805122</v>
      </c>
      <c r="N22" s="21">
        <v>0.463252</v>
      </c>
    </row>
    <row r="23" spans="1:16" ht="19.5" customHeight="1" x14ac:dyDescent="0.25">
      <c r="A23" s="4">
        <v>11025</v>
      </c>
      <c r="B23" s="5" t="s">
        <v>34</v>
      </c>
      <c r="C23" s="6">
        <v>17934723927</v>
      </c>
      <c r="D23" s="6">
        <v>0</v>
      </c>
      <c r="E23" s="6">
        <v>17934723927</v>
      </c>
      <c r="F23" s="6">
        <v>337081551.69999999</v>
      </c>
      <c r="G23" s="6">
        <v>886992544</v>
      </c>
      <c r="H23" s="6">
        <v>341926663</v>
      </c>
      <c r="I23" s="6">
        <v>113654096</v>
      </c>
      <c r="J23" s="6">
        <v>548466111</v>
      </c>
      <c r="K23" s="6">
        <v>716270183</v>
      </c>
      <c r="L23" s="6">
        <v>2944391148.6999998</v>
      </c>
      <c r="M23" s="6">
        <v>14990332778.299999</v>
      </c>
      <c r="N23" s="7">
        <v>0.16417264969812767</v>
      </c>
    </row>
    <row r="24" spans="1:16" ht="30" customHeight="1" x14ac:dyDescent="0.25">
      <c r="A24" s="11" t="s">
        <v>35</v>
      </c>
      <c r="B24" s="9" t="s">
        <v>113</v>
      </c>
      <c r="C24" s="10">
        <v>4000000000</v>
      </c>
      <c r="D24" s="10"/>
      <c r="E24" s="10">
        <v>4000000000</v>
      </c>
      <c r="F24" s="13">
        <v>8100332.7000000002</v>
      </c>
      <c r="G24" s="13">
        <v>79670772</v>
      </c>
      <c r="H24" s="13">
        <v>105048224</v>
      </c>
      <c r="I24" s="10">
        <v>58047306</v>
      </c>
      <c r="J24" s="10">
        <v>284788674</v>
      </c>
      <c r="K24" s="10">
        <v>26728742</v>
      </c>
      <c r="L24" s="10">
        <v>562384050.70000005</v>
      </c>
      <c r="M24" s="10">
        <v>3437615949.3000002</v>
      </c>
      <c r="N24" s="21">
        <v>0.14059601267500002</v>
      </c>
    </row>
    <row r="25" spans="1:16" ht="27" customHeight="1" x14ac:dyDescent="0.25">
      <c r="A25" s="8" t="s">
        <v>36</v>
      </c>
      <c r="B25" s="9" t="s">
        <v>37</v>
      </c>
      <c r="C25" s="10">
        <v>0</v>
      </c>
      <c r="D25" s="10"/>
      <c r="E25" s="10">
        <v>0</v>
      </c>
      <c r="F25" s="13">
        <v>0</v>
      </c>
      <c r="G25" s="13">
        <v>0</v>
      </c>
      <c r="H25" s="13"/>
      <c r="I25" s="10"/>
      <c r="J25" s="10"/>
      <c r="K25" s="10"/>
      <c r="L25" s="10">
        <v>0</v>
      </c>
      <c r="M25" s="10">
        <v>0</v>
      </c>
      <c r="N25" s="21">
        <v>0</v>
      </c>
    </row>
    <row r="26" spans="1:16" x14ac:dyDescent="0.25">
      <c r="A26" s="8" t="s">
        <v>38</v>
      </c>
      <c r="B26" s="9" t="s">
        <v>39</v>
      </c>
      <c r="C26" s="10">
        <v>242500000</v>
      </c>
      <c r="D26" s="10"/>
      <c r="E26" s="10">
        <v>242500000</v>
      </c>
      <c r="F26" s="13">
        <v>0</v>
      </c>
      <c r="G26" s="13">
        <v>0</v>
      </c>
      <c r="H26" s="13">
        <v>0</v>
      </c>
      <c r="I26" s="10">
        <v>0</v>
      </c>
      <c r="J26" s="10">
        <v>150503238</v>
      </c>
      <c r="K26" s="10">
        <v>60392623</v>
      </c>
      <c r="L26" s="10">
        <v>210895861</v>
      </c>
      <c r="M26" s="10">
        <v>31604139</v>
      </c>
      <c r="N26" s="21">
        <v>0.86967365360824744</v>
      </c>
    </row>
    <row r="27" spans="1:16" ht="24.75" customHeight="1" x14ac:dyDescent="0.25">
      <c r="A27" s="8" t="s">
        <v>40</v>
      </c>
      <c r="B27" s="9" t="s">
        <v>41</v>
      </c>
      <c r="C27" s="10">
        <v>1000000</v>
      </c>
      <c r="D27" s="10"/>
      <c r="E27" s="10">
        <v>1000000</v>
      </c>
      <c r="F27" s="13">
        <v>0</v>
      </c>
      <c r="G27" s="13">
        <v>221000</v>
      </c>
      <c r="H27" s="13">
        <v>833800</v>
      </c>
      <c r="I27" s="10">
        <v>864000</v>
      </c>
      <c r="J27" s="10">
        <v>1164250</v>
      </c>
      <c r="K27" s="10">
        <v>321500</v>
      </c>
      <c r="L27" s="10">
        <v>3404550</v>
      </c>
      <c r="M27" s="10">
        <v>-2404550</v>
      </c>
      <c r="N27" s="21">
        <v>3.40455</v>
      </c>
    </row>
    <row r="28" spans="1:16" ht="28.5" customHeight="1" x14ac:dyDescent="0.25">
      <c r="A28" s="8" t="s">
        <v>42</v>
      </c>
      <c r="B28" s="9" t="s">
        <v>43</v>
      </c>
      <c r="C28" s="10">
        <v>134639505</v>
      </c>
      <c r="D28" s="10"/>
      <c r="E28" s="10">
        <v>134639505</v>
      </c>
      <c r="F28" s="13">
        <v>260619</v>
      </c>
      <c r="G28" s="13">
        <v>260619</v>
      </c>
      <c r="H28" s="13">
        <v>18427579</v>
      </c>
      <c r="I28" s="10">
        <v>8348899</v>
      </c>
      <c r="J28" s="10">
        <v>7300195</v>
      </c>
      <c r="K28" s="10">
        <v>14219768</v>
      </c>
      <c r="L28" s="10">
        <v>48817679</v>
      </c>
      <c r="M28" s="10">
        <v>85821826</v>
      </c>
      <c r="N28" s="21">
        <v>0.36258064822802194</v>
      </c>
    </row>
    <row r="29" spans="1:16" ht="34.5" customHeight="1" x14ac:dyDescent="0.25">
      <c r="A29" s="8" t="s">
        <v>44</v>
      </c>
      <c r="B29" s="9" t="s">
        <v>45</v>
      </c>
      <c r="C29" s="10">
        <v>49242000</v>
      </c>
      <c r="D29" s="10"/>
      <c r="E29" s="10">
        <v>49242000</v>
      </c>
      <c r="F29" s="13">
        <v>200000</v>
      </c>
      <c r="G29" s="13">
        <v>10066049</v>
      </c>
      <c r="H29" s="13">
        <v>3180001</v>
      </c>
      <c r="I29" s="10">
        <v>2730002</v>
      </c>
      <c r="J29" s="10">
        <v>5040808</v>
      </c>
      <c r="K29" s="10">
        <v>3758116</v>
      </c>
      <c r="L29" s="10">
        <v>24974976</v>
      </c>
      <c r="M29" s="10">
        <v>24267024</v>
      </c>
      <c r="N29" s="21">
        <v>0.50718849762397955</v>
      </c>
    </row>
    <row r="30" spans="1:16" ht="30" customHeight="1" x14ac:dyDescent="0.25">
      <c r="A30" s="8" t="s">
        <v>46</v>
      </c>
      <c r="B30" s="9" t="s">
        <v>47</v>
      </c>
      <c r="C30" s="10">
        <v>13507342422</v>
      </c>
      <c r="D30" s="10"/>
      <c r="E30" s="10">
        <v>13507342422</v>
      </c>
      <c r="F30" s="13">
        <v>328520600</v>
      </c>
      <c r="G30" s="13">
        <v>796774104</v>
      </c>
      <c r="H30" s="13">
        <v>214437059</v>
      </c>
      <c r="I30" s="10">
        <v>43663889</v>
      </c>
      <c r="J30" s="10">
        <v>99668946</v>
      </c>
      <c r="K30" s="10">
        <v>610849434</v>
      </c>
      <c r="L30" s="10">
        <v>2093914032</v>
      </c>
      <c r="M30" s="10">
        <v>11413428390</v>
      </c>
      <c r="N30" s="21">
        <v>0.15502043011729313</v>
      </c>
      <c r="P30" s="22"/>
    </row>
    <row r="31" spans="1:16" ht="27" customHeight="1" x14ac:dyDescent="0.25">
      <c r="A31" s="4">
        <v>11026</v>
      </c>
      <c r="B31" s="5" t="s">
        <v>48</v>
      </c>
      <c r="C31" s="6">
        <v>90642103432</v>
      </c>
      <c r="D31" s="6">
        <v>17562342953</v>
      </c>
      <c r="E31" s="6">
        <v>108204446385</v>
      </c>
      <c r="F31" s="6">
        <v>5369632847</v>
      </c>
      <c r="G31" s="6">
        <v>13675635702</v>
      </c>
      <c r="H31" s="6">
        <v>15257337968.219999</v>
      </c>
      <c r="I31" s="6">
        <v>12617020316.779999</v>
      </c>
      <c r="J31" s="6">
        <v>9482230324.0599995</v>
      </c>
      <c r="K31" s="6">
        <v>10708358895.74</v>
      </c>
      <c r="L31" s="6">
        <v>67110216053.800003</v>
      </c>
      <c r="M31" s="6">
        <v>41094230331.199997</v>
      </c>
      <c r="N31" s="7">
        <v>0.62021680527819101</v>
      </c>
    </row>
    <row r="32" spans="1:16" ht="38.25" customHeight="1" x14ac:dyDescent="0.25">
      <c r="A32" s="8" t="s">
        <v>49</v>
      </c>
      <c r="B32" s="9" t="s">
        <v>50</v>
      </c>
      <c r="C32" s="10">
        <v>51463000</v>
      </c>
      <c r="D32" s="10"/>
      <c r="E32" s="10">
        <v>51463000</v>
      </c>
      <c r="F32" s="13">
        <v>15374924</v>
      </c>
      <c r="G32" s="13">
        <v>7197180</v>
      </c>
      <c r="H32" s="13">
        <v>6688573</v>
      </c>
      <c r="I32" s="10">
        <v>11177629</v>
      </c>
      <c r="J32" s="10">
        <v>40213788</v>
      </c>
      <c r="K32" s="10">
        <v>1499940</v>
      </c>
      <c r="L32" s="10">
        <v>82152034</v>
      </c>
      <c r="M32" s="10">
        <v>-30689034</v>
      </c>
      <c r="N32" s="21">
        <v>1.5963320055185279</v>
      </c>
    </row>
    <row r="33" spans="1:16" ht="21" customHeight="1" x14ac:dyDescent="0.25">
      <c r="A33" s="8" t="s">
        <v>51</v>
      </c>
      <c r="B33" s="34" t="s">
        <v>52</v>
      </c>
      <c r="C33" s="10">
        <v>4363639200</v>
      </c>
      <c r="D33" s="10">
        <v>2094648782</v>
      </c>
      <c r="E33" s="10">
        <v>6458287982</v>
      </c>
      <c r="F33" s="13">
        <v>0</v>
      </c>
      <c r="G33" s="13">
        <v>0</v>
      </c>
      <c r="H33" s="13">
        <v>1856114798.5799999</v>
      </c>
      <c r="I33" s="10">
        <v>238533983.02000001</v>
      </c>
      <c r="J33" s="10">
        <v>1204377613.6500001</v>
      </c>
      <c r="K33" s="10">
        <v>410220881.38999999</v>
      </c>
      <c r="L33" s="10">
        <v>3709247276.6399999</v>
      </c>
      <c r="M33" s="10">
        <v>2749040705.3600001</v>
      </c>
      <c r="N33" s="21">
        <v>0.57433909528006544</v>
      </c>
    </row>
    <row r="34" spans="1:16" ht="22.5" customHeight="1" x14ac:dyDescent="0.25">
      <c r="A34" s="8" t="s">
        <v>53</v>
      </c>
      <c r="B34" s="34" t="s">
        <v>54</v>
      </c>
      <c r="C34" s="10">
        <v>634267200</v>
      </c>
      <c r="D34" s="10"/>
      <c r="E34" s="10">
        <v>634267200</v>
      </c>
      <c r="F34" s="13">
        <v>46942093.600000001</v>
      </c>
      <c r="G34" s="13">
        <v>191851223.19999999</v>
      </c>
      <c r="H34" s="13">
        <v>120229600</v>
      </c>
      <c r="I34" s="10">
        <v>96245688.799999997</v>
      </c>
      <c r="J34" s="10">
        <v>77499468</v>
      </c>
      <c r="K34" s="10">
        <v>22472127.199999999</v>
      </c>
      <c r="L34" s="10">
        <v>555240200.79999995</v>
      </c>
      <c r="M34" s="10">
        <v>79026999.200000048</v>
      </c>
      <c r="N34" s="21">
        <v>0.87540424729514621</v>
      </c>
    </row>
    <row r="35" spans="1:16" ht="23.25" customHeight="1" x14ac:dyDescent="0.25">
      <c r="A35" s="11" t="s">
        <v>55</v>
      </c>
      <c r="B35" s="34" t="s">
        <v>56</v>
      </c>
      <c r="C35" s="10">
        <v>76249600</v>
      </c>
      <c r="D35" s="10"/>
      <c r="E35" s="10">
        <v>76249600</v>
      </c>
      <c r="F35" s="13">
        <v>0</v>
      </c>
      <c r="G35" s="13">
        <v>0</v>
      </c>
      <c r="H35" s="13"/>
      <c r="I35" s="10">
        <v>0</v>
      </c>
      <c r="J35" s="10"/>
      <c r="K35" s="10">
        <v>0</v>
      </c>
      <c r="L35" s="10">
        <v>0</v>
      </c>
      <c r="M35" s="10">
        <v>76249600</v>
      </c>
      <c r="N35" s="21">
        <v>0</v>
      </c>
    </row>
    <row r="36" spans="1:16" ht="23.25" customHeight="1" x14ac:dyDescent="0.25">
      <c r="A36" s="8" t="s">
        <v>57</v>
      </c>
      <c r="B36" s="34" t="s">
        <v>58</v>
      </c>
      <c r="C36" s="10">
        <v>56952927</v>
      </c>
      <c r="D36" s="10"/>
      <c r="E36" s="10">
        <v>56952927</v>
      </c>
      <c r="F36" s="13">
        <v>22827600</v>
      </c>
      <c r="G36" s="13">
        <v>0</v>
      </c>
      <c r="H36" s="13">
        <v>21899200</v>
      </c>
      <c r="I36" s="10">
        <v>0</v>
      </c>
      <c r="J36" s="10"/>
      <c r="K36" s="10">
        <v>0</v>
      </c>
      <c r="L36" s="10">
        <v>44726800</v>
      </c>
      <c r="M36" s="10">
        <v>12226127</v>
      </c>
      <c r="N36" s="21">
        <v>0.78532925972356082</v>
      </c>
    </row>
    <row r="37" spans="1:16" ht="23.25" customHeight="1" x14ac:dyDescent="0.25">
      <c r="A37" s="11" t="s">
        <v>59</v>
      </c>
      <c r="B37" s="34" t="s">
        <v>60</v>
      </c>
      <c r="C37" s="10">
        <v>133852000</v>
      </c>
      <c r="D37" s="10"/>
      <c r="E37" s="10">
        <v>133852000</v>
      </c>
      <c r="F37" s="13">
        <v>50829031.200000003</v>
      </c>
      <c r="G37" s="13">
        <v>20851680</v>
      </c>
      <c r="H37" s="13">
        <v>46227440</v>
      </c>
      <c r="I37" s="10">
        <v>6335600</v>
      </c>
      <c r="J37" s="10">
        <v>829888</v>
      </c>
      <c r="K37" s="10">
        <v>19161127.199999999</v>
      </c>
      <c r="L37" s="10">
        <v>144234766.40000001</v>
      </c>
      <c r="M37" s="10">
        <v>-10382766.400000006</v>
      </c>
      <c r="N37" s="21">
        <v>1.0775690045722142</v>
      </c>
    </row>
    <row r="38" spans="1:16" ht="22.5" customHeight="1" x14ac:dyDescent="0.25">
      <c r="A38" s="11" t="s">
        <v>132</v>
      </c>
      <c r="B38" s="34" t="s">
        <v>137</v>
      </c>
      <c r="C38" s="10">
        <v>1090909800</v>
      </c>
      <c r="D38" s="10">
        <v>523662195</v>
      </c>
      <c r="E38" s="10">
        <v>1614571995</v>
      </c>
      <c r="F38" s="13">
        <v>0</v>
      </c>
      <c r="G38" s="13">
        <v>0</v>
      </c>
      <c r="H38" s="13">
        <v>464028699.63999999</v>
      </c>
      <c r="I38" s="10">
        <v>59633495.759999998</v>
      </c>
      <c r="J38" s="10">
        <v>301094403.41000003</v>
      </c>
      <c r="K38" s="10">
        <v>102555220.34999999</v>
      </c>
      <c r="L38" s="10">
        <v>927311819.15999997</v>
      </c>
      <c r="M38" s="10">
        <v>687260175.84000003</v>
      </c>
      <c r="N38" s="21">
        <v>0.57433909545792661</v>
      </c>
    </row>
    <row r="39" spans="1:16" ht="21.75" customHeight="1" x14ac:dyDescent="0.25">
      <c r="A39" s="11" t="s">
        <v>133</v>
      </c>
      <c r="B39" s="34" t="s">
        <v>138</v>
      </c>
      <c r="C39" s="10">
        <v>158566800</v>
      </c>
      <c r="D39" s="10"/>
      <c r="E39" s="10">
        <v>158566800</v>
      </c>
      <c r="F39" s="13">
        <v>11735523.4</v>
      </c>
      <c r="G39" s="13">
        <v>47962805.799999997</v>
      </c>
      <c r="H39" s="13">
        <v>30057400</v>
      </c>
      <c r="I39" s="10">
        <v>24061422.199999999</v>
      </c>
      <c r="J39" s="10">
        <v>19374867</v>
      </c>
      <c r="K39" s="10">
        <v>5618031.7999999998</v>
      </c>
      <c r="L39" s="10">
        <v>138810050.19999999</v>
      </c>
      <c r="M39" s="10">
        <v>19756749.800000012</v>
      </c>
      <c r="N39" s="21">
        <v>0.87540424729514621</v>
      </c>
    </row>
    <row r="40" spans="1:16" ht="20.25" customHeight="1" x14ac:dyDescent="0.25">
      <c r="A40" s="11" t="s">
        <v>134</v>
      </c>
      <c r="B40" s="34" t="s">
        <v>139</v>
      </c>
      <c r="C40" s="10">
        <v>19062400</v>
      </c>
      <c r="D40" s="10"/>
      <c r="E40" s="10">
        <v>19062400</v>
      </c>
      <c r="F40" s="13">
        <v>0</v>
      </c>
      <c r="G40" s="13">
        <v>0</v>
      </c>
      <c r="H40" s="13"/>
      <c r="I40" s="10">
        <v>0</v>
      </c>
      <c r="J40" s="10"/>
      <c r="K40" s="10">
        <v>0</v>
      </c>
      <c r="L40" s="10">
        <v>0</v>
      </c>
      <c r="M40" s="10">
        <v>19062400</v>
      </c>
      <c r="N40" s="21">
        <v>0</v>
      </c>
    </row>
    <row r="41" spans="1:16" ht="22.5" customHeight="1" x14ac:dyDescent="0.25">
      <c r="A41" s="11" t="s">
        <v>135</v>
      </c>
      <c r="B41" s="34" t="s">
        <v>140</v>
      </c>
      <c r="C41" s="10">
        <v>14238232</v>
      </c>
      <c r="D41" s="10"/>
      <c r="E41" s="10">
        <v>14238232</v>
      </c>
      <c r="F41" s="13">
        <v>5706900</v>
      </c>
      <c r="G41" s="13">
        <v>0</v>
      </c>
      <c r="H41" s="13">
        <v>5474800</v>
      </c>
      <c r="I41" s="10">
        <v>0</v>
      </c>
      <c r="J41" s="10"/>
      <c r="K41" s="10">
        <v>0</v>
      </c>
      <c r="L41" s="10">
        <v>11181700</v>
      </c>
      <c r="M41" s="10">
        <v>3056532</v>
      </c>
      <c r="N41" s="21">
        <v>0.78532924593446718</v>
      </c>
    </row>
    <row r="42" spans="1:16" ht="18.75" customHeight="1" x14ac:dyDescent="0.25">
      <c r="A42" s="11" t="s">
        <v>136</v>
      </c>
      <c r="B42" s="34" t="s">
        <v>141</v>
      </c>
      <c r="C42" s="10">
        <v>33463000</v>
      </c>
      <c r="D42" s="10"/>
      <c r="E42" s="10">
        <v>33463000</v>
      </c>
      <c r="F42" s="13">
        <v>12707257.800000001</v>
      </c>
      <c r="G42" s="13">
        <v>5212920</v>
      </c>
      <c r="H42" s="13">
        <v>11556860</v>
      </c>
      <c r="I42" s="10">
        <v>1583900</v>
      </c>
      <c r="J42" s="10">
        <v>207472</v>
      </c>
      <c r="K42" s="10">
        <v>4790281.8</v>
      </c>
      <c r="L42" s="10">
        <v>36058691.600000001</v>
      </c>
      <c r="M42" s="10">
        <v>-2595691.6000000015</v>
      </c>
      <c r="N42" s="21">
        <v>1.0775690045722142</v>
      </c>
    </row>
    <row r="43" spans="1:16" ht="33.75" customHeight="1" x14ac:dyDescent="0.25">
      <c r="A43" s="8" t="s">
        <v>61</v>
      </c>
      <c r="B43" s="9" t="s">
        <v>62</v>
      </c>
      <c r="C43" s="10">
        <v>1577256249</v>
      </c>
      <c r="D43" s="10"/>
      <c r="E43" s="10">
        <v>1577256249</v>
      </c>
      <c r="F43" s="13">
        <v>0</v>
      </c>
      <c r="G43" s="13">
        <v>0</v>
      </c>
      <c r="H43" s="13">
        <v>1404969708</v>
      </c>
      <c r="I43" s="10">
        <v>0</v>
      </c>
      <c r="J43" s="10"/>
      <c r="K43" s="10">
        <v>0</v>
      </c>
      <c r="L43" s="10">
        <v>1404969708</v>
      </c>
      <c r="M43" s="10">
        <v>172286541</v>
      </c>
      <c r="N43" s="21">
        <v>0.89076819882043146</v>
      </c>
      <c r="O43" s="39">
        <v>201701294</v>
      </c>
      <c r="P43" s="41">
        <f>M43-O43</f>
        <v>-29414753</v>
      </c>
    </row>
    <row r="44" spans="1:16" ht="38.25" customHeight="1" x14ac:dyDescent="0.25">
      <c r="A44" s="8" t="s">
        <v>63</v>
      </c>
      <c r="B44" s="9" t="s">
        <v>64</v>
      </c>
      <c r="C44" s="10">
        <v>1386077700</v>
      </c>
      <c r="D44" s="10"/>
      <c r="E44" s="13">
        <v>1386077700</v>
      </c>
      <c r="F44" s="13">
        <v>132488874</v>
      </c>
      <c r="G44" s="13">
        <v>0</v>
      </c>
      <c r="H44" s="13">
        <v>217593954</v>
      </c>
      <c r="I44" s="10">
        <v>0</v>
      </c>
      <c r="J44" s="10">
        <v>144762286</v>
      </c>
      <c r="K44" s="10">
        <v>0</v>
      </c>
      <c r="L44" s="10">
        <v>494845114</v>
      </c>
      <c r="M44" s="10">
        <v>891232586</v>
      </c>
      <c r="N44" s="21">
        <v>0.35701109252388952</v>
      </c>
      <c r="O44" s="40"/>
      <c r="P44" s="26"/>
    </row>
    <row r="45" spans="1:16" ht="24.75" customHeight="1" x14ac:dyDescent="0.25">
      <c r="A45" s="8" t="s">
        <v>65</v>
      </c>
      <c r="B45" s="34" t="s">
        <v>66</v>
      </c>
      <c r="C45" s="10">
        <v>74967308601</v>
      </c>
      <c r="D45" s="10">
        <v>5173271585</v>
      </c>
      <c r="E45" s="13">
        <v>80140580186</v>
      </c>
      <c r="F45" s="13">
        <v>5071020643</v>
      </c>
      <c r="G45" s="13">
        <v>10142041286</v>
      </c>
      <c r="H45" s="13">
        <v>9146291180</v>
      </c>
      <c r="I45" s="10">
        <v>5071020643</v>
      </c>
      <c r="J45" s="10">
        <v>7622535614</v>
      </c>
      <c r="K45" s="10">
        <v>10142041286</v>
      </c>
      <c r="L45" s="10">
        <v>47194950652</v>
      </c>
      <c r="M45" s="10">
        <v>32945629534</v>
      </c>
      <c r="N45" s="21">
        <v>0.58890203368211491</v>
      </c>
      <c r="P45" s="22"/>
    </row>
    <row r="46" spans="1:16" ht="23.25" customHeight="1" x14ac:dyDescent="0.25">
      <c r="A46" s="8" t="s">
        <v>67</v>
      </c>
      <c r="B46" s="9" t="s">
        <v>68</v>
      </c>
      <c r="C46" s="10">
        <v>3260518607</v>
      </c>
      <c r="D46" s="10"/>
      <c r="E46" s="13">
        <v>3260518607</v>
      </c>
      <c r="F46" s="13">
        <v>0</v>
      </c>
      <c r="G46" s="13">
        <v>3260518607</v>
      </c>
      <c r="H46" s="13"/>
      <c r="I46" s="10">
        <v>0</v>
      </c>
      <c r="J46" s="10">
        <v>0</v>
      </c>
      <c r="K46" s="10">
        <v>0</v>
      </c>
      <c r="L46" s="10">
        <v>3260518607</v>
      </c>
      <c r="M46" s="10">
        <v>0</v>
      </c>
      <c r="N46" s="21">
        <v>1</v>
      </c>
    </row>
    <row r="47" spans="1:16" ht="23.25" customHeight="1" x14ac:dyDescent="0.25">
      <c r="A47" s="8">
        <v>11026050105</v>
      </c>
      <c r="B47" s="9" t="s">
        <v>116</v>
      </c>
      <c r="C47" s="10">
        <v>0</v>
      </c>
      <c r="D47" s="10"/>
      <c r="E47" s="13">
        <v>0</v>
      </c>
      <c r="F47" s="13">
        <v>0</v>
      </c>
      <c r="G47" s="13">
        <v>0</v>
      </c>
      <c r="H47" s="13"/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21">
        <v>0</v>
      </c>
      <c r="P47" s="27"/>
    </row>
    <row r="48" spans="1:16" ht="23.25" customHeight="1" x14ac:dyDescent="0.25">
      <c r="A48" s="8">
        <v>11026050106</v>
      </c>
      <c r="B48" s="9" t="s">
        <v>117</v>
      </c>
      <c r="C48" s="10">
        <v>0</v>
      </c>
      <c r="D48" s="10">
        <v>6829800729</v>
      </c>
      <c r="E48" s="13">
        <v>6829800729</v>
      </c>
      <c r="F48" s="13">
        <v>0</v>
      </c>
      <c r="G48" s="13">
        <v>0</v>
      </c>
      <c r="H48" s="13"/>
      <c r="I48" s="10">
        <v>6829800729</v>
      </c>
      <c r="J48" s="10">
        <v>0</v>
      </c>
      <c r="K48" s="10">
        <v>0</v>
      </c>
      <c r="L48" s="10">
        <v>6829800729</v>
      </c>
      <c r="M48" s="10">
        <v>0</v>
      </c>
      <c r="N48" s="21">
        <v>0</v>
      </c>
      <c r="P48" s="26"/>
    </row>
    <row r="49" spans="1:17" ht="21" customHeight="1" x14ac:dyDescent="0.25">
      <c r="A49" s="8" t="s">
        <v>69</v>
      </c>
      <c r="B49" s="9" t="s">
        <v>70</v>
      </c>
      <c r="C49" s="10">
        <v>917035862</v>
      </c>
      <c r="D49" s="10">
        <v>1634479109</v>
      </c>
      <c r="E49" s="13">
        <v>2551514971</v>
      </c>
      <c r="F49" s="13">
        <v>0</v>
      </c>
      <c r="G49" s="13">
        <v>0</v>
      </c>
      <c r="H49" s="13"/>
      <c r="I49" s="10">
        <v>0</v>
      </c>
      <c r="J49" s="10">
        <v>0</v>
      </c>
      <c r="K49" s="10">
        <v>0</v>
      </c>
      <c r="L49" s="10">
        <v>0</v>
      </c>
      <c r="M49" s="10">
        <v>2551514971</v>
      </c>
      <c r="N49" s="21">
        <v>0</v>
      </c>
      <c r="P49" s="22"/>
    </row>
    <row r="50" spans="1:17" ht="24" customHeight="1" x14ac:dyDescent="0.25">
      <c r="A50" s="11" t="s">
        <v>71</v>
      </c>
      <c r="B50" s="9" t="s">
        <v>72</v>
      </c>
      <c r="C50" s="10">
        <v>1019943921</v>
      </c>
      <c r="D50" s="10"/>
      <c r="E50" s="13">
        <v>1019943921</v>
      </c>
      <c r="F50" s="13">
        <v>0</v>
      </c>
      <c r="G50" s="13">
        <v>0</v>
      </c>
      <c r="H50" s="13"/>
      <c r="I50" s="10">
        <v>0</v>
      </c>
      <c r="J50" s="10">
        <v>0</v>
      </c>
      <c r="K50" s="10">
        <v>0</v>
      </c>
      <c r="L50" s="10">
        <v>0</v>
      </c>
      <c r="M50" s="10">
        <v>1019943921</v>
      </c>
      <c r="N50" s="21">
        <v>0</v>
      </c>
    </row>
    <row r="51" spans="1:17" ht="21.75" customHeight="1" x14ac:dyDescent="0.25">
      <c r="A51" s="8" t="s">
        <v>73</v>
      </c>
      <c r="B51" s="9" t="s">
        <v>74</v>
      </c>
      <c r="C51" s="10">
        <v>578135333</v>
      </c>
      <c r="D51" s="10">
        <v>1306480553</v>
      </c>
      <c r="E51" s="13">
        <v>1884615886</v>
      </c>
      <c r="F51" s="13">
        <v>0</v>
      </c>
      <c r="G51" s="13">
        <v>0</v>
      </c>
      <c r="H51" s="13">
        <v>1884615886</v>
      </c>
      <c r="I51" s="10">
        <v>0</v>
      </c>
      <c r="J51" s="10">
        <v>0</v>
      </c>
      <c r="K51" s="10">
        <v>0</v>
      </c>
      <c r="L51" s="10">
        <v>1884615886</v>
      </c>
      <c r="M51" s="10">
        <v>0</v>
      </c>
      <c r="N51" s="21">
        <v>1</v>
      </c>
    </row>
    <row r="52" spans="1:17" ht="31.5" customHeight="1" x14ac:dyDescent="0.25">
      <c r="A52" s="8" t="s">
        <v>75</v>
      </c>
      <c r="B52" s="9" t="s">
        <v>76</v>
      </c>
      <c r="C52" s="10">
        <v>303163000</v>
      </c>
      <c r="D52" s="10"/>
      <c r="E52" s="10">
        <v>303163000</v>
      </c>
      <c r="F52" s="13">
        <v>0</v>
      </c>
      <c r="G52" s="13">
        <v>0</v>
      </c>
      <c r="H52" s="13">
        <v>41589869</v>
      </c>
      <c r="I52" s="10">
        <v>278627226</v>
      </c>
      <c r="J52" s="10">
        <v>71334924</v>
      </c>
      <c r="K52" s="10">
        <v>0</v>
      </c>
      <c r="L52" s="10">
        <v>391552019</v>
      </c>
      <c r="M52" s="10">
        <v>-88389019</v>
      </c>
      <c r="N52" s="21">
        <v>1.291556090288063</v>
      </c>
    </row>
    <row r="53" spans="1:17" x14ac:dyDescent="0.25">
      <c r="A53" s="4">
        <v>12</v>
      </c>
      <c r="B53" s="5" t="s">
        <v>77</v>
      </c>
      <c r="C53" s="6">
        <v>899229273</v>
      </c>
      <c r="D53" s="6">
        <v>27259197739</v>
      </c>
      <c r="E53" s="6">
        <v>28158427012</v>
      </c>
      <c r="F53" s="6">
        <v>75888662.239999995</v>
      </c>
      <c r="G53" s="6">
        <v>86154310.799999997</v>
      </c>
      <c r="H53" s="6">
        <v>26502790160.740002</v>
      </c>
      <c r="I53" s="6">
        <v>1024008284.27</v>
      </c>
      <c r="J53" s="6">
        <v>205081660.09999999</v>
      </c>
      <c r="K53" s="6">
        <v>291085084.90999997</v>
      </c>
      <c r="L53" s="6">
        <v>28185008163.060001</v>
      </c>
      <c r="M53" s="6">
        <v>-26581151.059999973</v>
      </c>
      <c r="N53" s="7">
        <v>1.000943985651211</v>
      </c>
    </row>
    <row r="54" spans="1:17" ht="21.75" customHeight="1" x14ac:dyDescent="0.25">
      <c r="A54" s="4">
        <v>1205</v>
      </c>
      <c r="B54" s="5" t="s">
        <v>78</v>
      </c>
      <c r="C54" s="6">
        <v>487849186</v>
      </c>
      <c r="D54" s="6">
        <v>0</v>
      </c>
      <c r="E54" s="6">
        <v>487849186</v>
      </c>
      <c r="F54" s="6">
        <v>50761875.239999995</v>
      </c>
      <c r="G54" s="6">
        <v>57944892.799999997</v>
      </c>
      <c r="H54" s="6">
        <v>66457536.740000002</v>
      </c>
      <c r="I54" s="6">
        <v>117015549.27</v>
      </c>
      <c r="J54" s="6">
        <v>171117461.09999999</v>
      </c>
      <c r="K54" s="6">
        <v>152648871.75999999</v>
      </c>
      <c r="L54" s="6">
        <v>615946186.90999997</v>
      </c>
      <c r="M54" s="6">
        <v>-128097000.90999997</v>
      </c>
      <c r="N54" s="7">
        <v>1.2625750018367357</v>
      </c>
    </row>
    <row r="55" spans="1:17" ht="18.75" customHeight="1" x14ac:dyDescent="0.25">
      <c r="A55" s="8" t="s">
        <v>79</v>
      </c>
      <c r="B55" s="9" t="s">
        <v>80</v>
      </c>
      <c r="C55" s="10">
        <v>486349186</v>
      </c>
      <c r="D55" s="10"/>
      <c r="E55" s="10">
        <v>486349186</v>
      </c>
      <c r="F55" s="13">
        <v>50761875.239999995</v>
      </c>
      <c r="G55" s="13">
        <v>57944892.799999997</v>
      </c>
      <c r="H55" s="13">
        <v>66457536.740000002</v>
      </c>
      <c r="I55" s="10">
        <v>117015549.27</v>
      </c>
      <c r="J55" s="10">
        <v>171117461.09999999</v>
      </c>
      <c r="K55" s="10">
        <v>152648871.75999999</v>
      </c>
      <c r="L55" s="10">
        <v>615946186.90999997</v>
      </c>
      <c r="M55" s="10">
        <v>-129597000.90999997</v>
      </c>
      <c r="N55" s="21">
        <v>1.2664690404354866</v>
      </c>
    </row>
    <row r="56" spans="1:17" ht="18.75" customHeight="1" x14ac:dyDescent="0.25">
      <c r="A56" s="8" t="s">
        <v>81</v>
      </c>
      <c r="B56" s="9" t="s">
        <v>82</v>
      </c>
      <c r="C56" s="10">
        <v>1500000</v>
      </c>
      <c r="D56" s="10"/>
      <c r="E56" s="10">
        <v>1500000</v>
      </c>
      <c r="F56" s="10">
        <v>0</v>
      </c>
      <c r="G56" s="10">
        <v>0</v>
      </c>
      <c r="H56" s="10"/>
      <c r="I56" s="10"/>
      <c r="J56" s="10">
        <v>0</v>
      </c>
      <c r="K56" s="10">
        <v>0</v>
      </c>
      <c r="L56" s="10">
        <v>0</v>
      </c>
      <c r="M56" s="10">
        <v>1500000</v>
      </c>
      <c r="N56" s="21">
        <v>0</v>
      </c>
    </row>
    <row r="57" spans="1:17" ht="18.75" customHeight="1" x14ac:dyDescent="0.25">
      <c r="A57" s="4">
        <v>1207</v>
      </c>
      <c r="B57" s="5" t="s">
        <v>83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7">
        <v>0</v>
      </c>
    </row>
    <row r="58" spans="1:17" ht="19.5" customHeight="1" x14ac:dyDescent="0.25">
      <c r="A58" s="8" t="s">
        <v>84</v>
      </c>
      <c r="B58" s="9" t="s">
        <v>85</v>
      </c>
      <c r="C58" s="10">
        <v>0</v>
      </c>
      <c r="D58" s="10"/>
      <c r="E58" s="10">
        <v>0</v>
      </c>
      <c r="F58" s="10"/>
      <c r="G58" s="10"/>
      <c r="H58" s="10"/>
      <c r="I58" s="13">
        <v>0</v>
      </c>
      <c r="J58" s="13">
        <v>0</v>
      </c>
      <c r="K58" s="13">
        <v>0</v>
      </c>
      <c r="L58" s="10">
        <v>0</v>
      </c>
      <c r="M58" s="13">
        <v>0</v>
      </c>
      <c r="N58" s="21">
        <v>0</v>
      </c>
      <c r="O58" s="30"/>
      <c r="P58" s="30"/>
    </row>
    <row r="59" spans="1:17" ht="21" customHeight="1" x14ac:dyDescent="0.25">
      <c r="A59" s="4">
        <v>1208</v>
      </c>
      <c r="B59" s="5" t="s">
        <v>86</v>
      </c>
      <c r="C59" s="6">
        <v>1591000</v>
      </c>
      <c r="D59" s="6">
        <v>0</v>
      </c>
      <c r="E59" s="6">
        <v>1591000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1591000</v>
      </c>
      <c r="N59" s="7">
        <v>0</v>
      </c>
    </row>
    <row r="60" spans="1:17" ht="31.5" customHeight="1" x14ac:dyDescent="0.25">
      <c r="A60" s="8" t="s">
        <v>87</v>
      </c>
      <c r="B60" s="9" t="s">
        <v>88</v>
      </c>
      <c r="C60" s="10">
        <v>1591000</v>
      </c>
      <c r="D60" s="10"/>
      <c r="E60" s="10">
        <v>1591000</v>
      </c>
      <c r="F60" s="10"/>
      <c r="G60" s="10"/>
      <c r="H60" s="10"/>
      <c r="I60" s="10"/>
      <c r="J60" s="10">
        <v>0</v>
      </c>
      <c r="K60" s="10">
        <v>0</v>
      </c>
      <c r="L60" s="10">
        <v>0</v>
      </c>
      <c r="M60" s="10">
        <v>1591000</v>
      </c>
      <c r="N60" s="21">
        <v>0</v>
      </c>
    </row>
    <row r="61" spans="1:17" ht="20.25" customHeight="1" x14ac:dyDescent="0.25">
      <c r="A61" s="4">
        <v>1210</v>
      </c>
      <c r="B61" s="5" t="s">
        <v>89</v>
      </c>
      <c r="C61" s="6">
        <v>20000000</v>
      </c>
      <c r="D61" s="6">
        <v>27259197739</v>
      </c>
      <c r="E61" s="6">
        <v>27279197739</v>
      </c>
      <c r="F61" s="6">
        <v>0</v>
      </c>
      <c r="G61" s="6">
        <v>0</v>
      </c>
      <c r="H61" s="6">
        <v>26292413023</v>
      </c>
      <c r="I61" s="6">
        <v>863681164</v>
      </c>
      <c r="J61" s="6">
        <v>0</v>
      </c>
      <c r="K61" s="6">
        <v>114167684</v>
      </c>
      <c r="L61" s="6">
        <v>27270261871</v>
      </c>
      <c r="M61" s="6">
        <v>8935868</v>
      </c>
      <c r="N61" s="7">
        <v>0.99967242922297439</v>
      </c>
    </row>
    <row r="62" spans="1:17" ht="21" customHeight="1" x14ac:dyDescent="0.25">
      <c r="A62" s="11" t="s">
        <v>90</v>
      </c>
      <c r="B62" s="9" t="s">
        <v>89</v>
      </c>
      <c r="C62" s="10">
        <v>0</v>
      </c>
      <c r="D62" s="10">
        <v>27259197739</v>
      </c>
      <c r="E62" s="10">
        <v>27259197739</v>
      </c>
      <c r="F62" s="10"/>
      <c r="G62" s="10"/>
      <c r="H62" s="10">
        <v>26281348891</v>
      </c>
      <c r="I62" s="13">
        <v>863681164</v>
      </c>
      <c r="J62" s="13">
        <v>0</v>
      </c>
      <c r="K62" s="13">
        <v>114167684</v>
      </c>
      <c r="L62" s="10">
        <v>27259197739</v>
      </c>
      <c r="M62" s="10">
        <v>0</v>
      </c>
      <c r="N62" s="21">
        <v>1</v>
      </c>
      <c r="O62" s="30"/>
      <c r="P62" s="30"/>
      <c r="Q62" s="30"/>
    </row>
    <row r="63" spans="1:17" ht="28.5" customHeight="1" x14ac:dyDescent="0.25">
      <c r="A63" s="8" t="s">
        <v>91</v>
      </c>
      <c r="B63" s="9" t="s">
        <v>92</v>
      </c>
      <c r="C63" s="10">
        <v>20000000</v>
      </c>
      <c r="D63" s="10"/>
      <c r="E63" s="10">
        <v>20000000</v>
      </c>
      <c r="F63" s="10"/>
      <c r="G63" s="10"/>
      <c r="H63" s="10">
        <v>11064132</v>
      </c>
      <c r="I63" s="13">
        <v>0</v>
      </c>
      <c r="J63" s="13">
        <v>0</v>
      </c>
      <c r="K63" s="13">
        <v>0</v>
      </c>
      <c r="L63" s="10">
        <v>11064132</v>
      </c>
      <c r="M63" s="10">
        <v>8935868</v>
      </c>
      <c r="N63" s="21">
        <v>0.55320659999999999</v>
      </c>
    </row>
    <row r="64" spans="1:17" ht="20.25" customHeight="1" x14ac:dyDescent="0.25">
      <c r="A64" s="4">
        <v>1212</v>
      </c>
      <c r="B64" s="5" t="s">
        <v>93</v>
      </c>
      <c r="C64" s="6">
        <v>238348087</v>
      </c>
      <c r="D64" s="6">
        <v>0</v>
      </c>
      <c r="E64" s="6">
        <v>238348087</v>
      </c>
      <c r="F64" s="6">
        <v>0</v>
      </c>
      <c r="G64" s="6">
        <v>0</v>
      </c>
      <c r="H64" s="6">
        <v>122860659</v>
      </c>
      <c r="I64" s="6">
        <v>27183373</v>
      </c>
      <c r="J64" s="6">
        <v>7577353</v>
      </c>
      <c r="K64" s="6">
        <v>921000</v>
      </c>
      <c r="L64" s="6">
        <v>158542385</v>
      </c>
      <c r="M64" s="6">
        <v>79805702</v>
      </c>
      <c r="N64" s="7">
        <v>0.66517162774627181</v>
      </c>
    </row>
    <row r="65" spans="1:16" x14ac:dyDescent="0.25">
      <c r="A65" s="31" t="s">
        <v>142</v>
      </c>
      <c r="B65" s="12" t="s">
        <v>143</v>
      </c>
      <c r="C65" s="10">
        <v>17080087</v>
      </c>
      <c r="D65" s="10"/>
      <c r="E65" s="10">
        <v>17080087</v>
      </c>
      <c r="F65" s="10"/>
      <c r="G65" s="10"/>
      <c r="H65" s="10">
        <v>17973659</v>
      </c>
      <c r="I65" s="13">
        <v>376500</v>
      </c>
      <c r="J65" s="13">
        <v>433500</v>
      </c>
      <c r="K65" s="13">
        <v>9000</v>
      </c>
      <c r="L65" s="10">
        <v>18792659</v>
      </c>
      <c r="M65" s="13">
        <v>-1712572</v>
      </c>
      <c r="N65" s="21">
        <v>1.100267170770266</v>
      </c>
      <c r="O65" s="30"/>
      <c r="P65" s="30"/>
    </row>
    <row r="66" spans="1:16" ht="19.5" customHeight="1" x14ac:dyDescent="0.25">
      <c r="A66" s="8" t="s">
        <v>94</v>
      </c>
      <c r="B66" s="9" t="s">
        <v>95</v>
      </c>
      <c r="C66" s="10">
        <v>221268000</v>
      </c>
      <c r="D66" s="10"/>
      <c r="E66" s="10">
        <v>221268000</v>
      </c>
      <c r="F66" s="10"/>
      <c r="G66" s="10"/>
      <c r="H66" s="10">
        <v>104887000</v>
      </c>
      <c r="I66" s="13">
        <v>26806873</v>
      </c>
      <c r="J66" s="13">
        <v>7143853</v>
      </c>
      <c r="K66" s="13">
        <v>912000</v>
      </c>
      <c r="L66" s="10">
        <v>139749726</v>
      </c>
      <c r="M66" s="13">
        <v>81518274</v>
      </c>
      <c r="N66" s="21">
        <v>0.63158579640978363</v>
      </c>
      <c r="O66" s="30"/>
      <c r="P66" s="30"/>
    </row>
    <row r="67" spans="1:16" ht="30.75" customHeight="1" x14ac:dyDescent="0.25">
      <c r="A67" s="4">
        <v>1213</v>
      </c>
      <c r="B67" s="5" t="s">
        <v>96</v>
      </c>
      <c r="C67" s="6">
        <v>151441000</v>
      </c>
      <c r="D67" s="6">
        <v>0</v>
      </c>
      <c r="E67" s="6">
        <v>151441000</v>
      </c>
      <c r="F67" s="6">
        <v>25126787</v>
      </c>
      <c r="G67" s="6">
        <v>28209418</v>
      </c>
      <c r="H67" s="6">
        <v>21058942</v>
      </c>
      <c r="I67" s="6">
        <v>16128198</v>
      </c>
      <c r="J67" s="6">
        <v>26386846</v>
      </c>
      <c r="K67" s="6">
        <v>23347529.149999999</v>
      </c>
      <c r="L67" s="6">
        <v>140257720.15000001</v>
      </c>
      <c r="M67" s="6">
        <v>11183279.849999994</v>
      </c>
      <c r="N67" s="7">
        <v>0.92615421286177457</v>
      </c>
    </row>
    <row r="68" spans="1:16" ht="22.5" customHeight="1" x14ac:dyDescent="0.25">
      <c r="A68" s="8" t="s">
        <v>97</v>
      </c>
      <c r="B68" s="9" t="s">
        <v>98</v>
      </c>
      <c r="C68" s="10">
        <v>151441000</v>
      </c>
      <c r="D68" s="10"/>
      <c r="E68" s="10">
        <v>151441000</v>
      </c>
      <c r="F68" s="13">
        <v>25126787</v>
      </c>
      <c r="G68" s="13">
        <v>28209418</v>
      </c>
      <c r="H68" s="13">
        <v>21058942</v>
      </c>
      <c r="I68" s="10">
        <v>16128198</v>
      </c>
      <c r="J68" s="10">
        <v>26386846</v>
      </c>
      <c r="K68" s="10">
        <v>23347529.149999999</v>
      </c>
      <c r="L68" s="10">
        <v>140257720.15000001</v>
      </c>
      <c r="M68" s="13">
        <v>11183279.849999994</v>
      </c>
      <c r="N68" s="21">
        <v>0.92615421286177457</v>
      </c>
    </row>
    <row r="69" spans="1:16" ht="24" customHeight="1" x14ac:dyDescent="0.25">
      <c r="A69" s="4">
        <v>13</v>
      </c>
      <c r="B69" s="5" t="s">
        <v>99</v>
      </c>
      <c r="C69" s="6">
        <v>3090268978</v>
      </c>
      <c r="D69" s="6">
        <v>1086412405</v>
      </c>
      <c r="E69" s="6">
        <v>4176681383</v>
      </c>
      <c r="F69" s="6">
        <v>494315</v>
      </c>
      <c r="G69" s="6">
        <v>0</v>
      </c>
      <c r="H69" s="6">
        <v>234866429</v>
      </c>
      <c r="I69" s="6">
        <v>590173172</v>
      </c>
      <c r="J69" s="6">
        <v>128657340</v>
      </c>
      <c r="K69" s="6">
        <v>48013803</v>
      </c>
      <c r="L69" s="6">
        <v>1002205059</v>
      </c>
      <c r="M69" s="6">
        <v>3174476324</v>
      </c>
      <c r="N69" s="7">
        <v>0.23995248071332234</v>
      </c>
    </row>
    <row r="70" spans="1:16" ht="23.25" customHeight="1" x14ac:dyDescent="0.25">
      <c r="A70" s="8" t="s">
        <v>100</v>
      </c>
      <c r="B70" s="9" t="s">
        <v>101</v>
      </c>
      <c r="C70" s="10">
        <v>1307288879</v>
      </c>
      <c r="D70" s="10">
        <v>172614424</v>
      </c>
      <c r="E70" s="10">
        <v>1479903303</v>
      </c>
      <c r="F70" s="10">
        <v>0</v>
      </c>
      <c r="G70" s="10">
        <v>0</v>
      </c>
      <c r="H70" s="10">
        <v>205025680</v>
      </c>
      <c r="I70" s="13">
        <v>583714825</v>
      </c>
      <c r="J70" s="13">
        <v>105503140</v>
      </c>
      <c r="K70" s="13">
        <v>48013803</v>
      </c>
      <c r="L70" s="10">
        <v>942257448</v>
      </c>
      <c r="M70" s="10">
        <v>537645855</v>
      </c>
      <c r="N70" s="21">
        <v>0.6367020372816885</v>
      </c>
      <c r="O70" s="30"/>
      <c r="P70" s="30"/>
    </row>
    <row r="71" spans="1:16" ht="29.25" customHeight="1" x14ac:dyDescent="0.25">
      <c r="A71" s="8" t="s">
        <v>102</v>
      </c>
      <c r="B71" s="9" t="s">
        <v>103</v>
      </c>
      <c r="C71" s="10">
        <v>283210000</v>
      </c>
      <c r="D71" s="10"/>
      <c r="E71" s="10">
        <v>283210000</v>
      </c>
      <c r="F71" s="13">
        <v>494315</v>
      </c>
      <c r="G71" s="13">
        <v>0</v>
      </c>
      <c r="H71" s="13">
        <v>29840749</v>
      </c>
      <c r="I71" s="13">
        <v>6458347</v>
      </c>
      <c r="J71" s="13">
        <v>23154200</v>
      </c>
      <c r="K71" s="13">
        <v>0</v>
      </c>
      <c r="L71" s="10">
        <v>59947611</v>
      </c>
      <c r="M71" s="10">
        <v>223262389</v>
      </c>
      <c r="N71" s="21">
        <v>0.2116719430811059</v>
      </c>
    </row>
    <row r="72" spans="1:16" ht="29.25" customHeight="1" x14ac:dyDescent="0.25">
      <c r="A72" s="11" t="s">
        <v>144</v>
      </c>
      <c r="B72" s="9" t="s">
        <v>151</v>
      </c>
      <c r="C72" s="10">
        <v>332958182</v>
      </c>
      <c r="D72" s="10">
        <v>436208588</v>
      </c>
      <c r="E72" s="10">
        <v>769166770</v>
      </c>
      <c r="F72" s="10">
        <v>0</v>
      </c>
      <c r="G72" s="10">
        <v>0</v>
      </c>
      <c r="H72" s="10">
        <v>0</v>
      </c>
      <c r="I72" s="13">
        <v>0</v>
      </c>
      <c r="J72" s="13"/>
      <c r="K72" s="13">
        <v>0</v>
      </c>
      <c r="L72" s="10">
        <v>0</v>
      </c>
      <c r="M72" s="10">
        <v>769166770</v>
      </c>
      <c r="N72" s="21">
        <v>0</v>
      </c>
    </row>
    <row r="73" spans="1:16" ht="29.25" customHeight="1" x14ac:dyDescent="0.25">
      <c r="A73" s="11" t="s">
        <v>145</v>
      </c>
      <c r="B73" s="9" t="s">
        <v>152</v>
      </c>
      <c r="C73" s="10">
        <v>117330411</v>
      </c>
      <c r="D73" s="10"/>
      <c r="E73" s="10">
        <v>117330411</v>
      </c>
      <c r="F73" s="10">
        <v>0</v>
      </c>
      <c r="G73" s="10">
        <v>0</v>
      </c>
      <c r="H73" s="10">
        <v>0</v>
      </c>
      <c r="I73" s="13">
        <v>0</v>
      </c>
      <c r="J73" s="13"/>
      <c r="K73" s="13">
        <v>0</v>
      </c>
      <c r="L73" s="10">
        <v>0</v>
      </c>
      <c r="M73" s="10">
        <v>117330411</v>
      </c>
      <c r="N73" s="21">
        <v>0</v>
      </c>
    </row>
    <row r="74" spans="1:16" ht="29.25" customHeight="1" x14ac:dyDescent="0.25">
      <c r="A74" s="11" t="s">
        <v>146</v>
      </c>
      <c r="B74" s="9" t="s">
        <v>153</v>
      </c>
      <c r="C74" s="10">
        <v>13175677</v>
      </c>
      <c r="D74" s="10"/>
      <c r="E74" s="10">
        <v>13175677</v>
      </c>
      <c r="F74" s="10">
        <v>0</v>
      </c>
      <c r="G74" s="10">
        <v>0</v>
      </c>
      <c r="H74" s="10">
        <v>0</v>
      </c>
      <c r="I74" s="13">
        <v>0</v>
      </c>
      <c r="J74" s="13"/>
      <c r="K74" s="13">
        <v>0</v>
      </c>
      <c r="L74" s="10">
        <v>0</v>
      </c>
      <c r="M74" s="10">
        <v>13175677</v>
      </c>
      <c r="N74" s="21">
        <v>0</v>
      </c>
    </row>
    <row r="75" spans="1:16" ht="29.25" customHeight="1" x14ac:dyDescent="0.25">
      <c r="A75" s="11" t="s">
        <v>147</v>
      </c>
      <c r="B75" s="9" t="s">
        <v>154</v>
      </c>
      <c r="C75" s="10">
        <v>653496691</v>
      </c>
      <c r="D75" s="10">
        <v>304974969</v>
      </c>
      <c r="E75" s="10">
        <v>958471660</v>
      </c>
      <c r="F75" s="10">
        <v>0</v>
      </c>
      <c r="G75" s="10">
        <v>0</v>
      </c>
      <c r="H75" s="10">
        <v>0</v>
      </c>
      <c r="I75" s="13">
        <v>0</v>
      </c>
      <c r="J75" s="13"/>
      <c r="K75" s="13">
        <v>0</v>
      </c>
      <c r="L75" s="10">
        <v>0</v>
      </c>
      <c r="M75" s="10">
        <v>958471660</v>
      </c>
      <c r="N75" s="21">
        <v>0</v>
      </c>
    </row>
    <row r="76" spans="1:16" ht="29.25" customHeight="1" x14ac:dyDescent="0.25">
      <c r="A76" s="11" t="s">
        <v>148</v>
      </c>
      <c r="B76" s="9" t="s">
        <v>155</v>
      </c>
      <c r="C76" s="10">
        <v>23186642</v>
      </c>
      <c r="D76" s="10"/>
      <c r="E76" s="10">
        <v>23186642</v>
      </c>
      <c r="F76" s="10">
        <v>0</v>
      </c>
      <c r="G76" s="10">
        <v>0</v>
      </c>
      <c r="H76" s="10">
        <v>0</v>
      </c>
      <c r="I76" s="13">
        <v>0</v>
      </c>
      <c r="J76" s="13"/>
      <c r="K76" s="13">
        <v>0</v>
      </c>
      <c r="L76" s="10">
        <v>0</v>
      </c>
      <c r="M76" s="10">
        <v>23186642</v>
      </c>
      <c r="N76" s="21">
        <v>0</v>
      </c>
    </row>
    <row r="77" spans="1:16" ht="29.25" customHeight="1" x14ac:dyDescent="0.25">
      <c r="A77" s="11" t="s">
        <v>149</v>
      </c>
      <c r="B77" s="9" t="s">
        <v>156</v>
      </c>
      <c r="C77" s="10">
        <v>199775940</v>
      </c>
      <c r="D77" s="10"/>
      <c r="E77" s="10">
        <v>199775940</v>
      </c>
      <c r="F77" s="10">
        <v>0</v>
      </c>
      <c r="G77" s="10">
        <v>0</v>
      </c>
      <c r="H77" s="10">
        <v>0</v>
      </c>
      <c r="I77" s="13">
        <v>0</v>
      </c>
      <c r="J77" s="13"/>
      <c r="K77" s="13">
        <v>0</v>
      </c>
      <c r="L77" s="10">
        <v>0</v>
      </c>
      <c r="M77" s="10">
        <v>199775940</v>
      </c>
      <c r="N77" s="21">
        <v>0</v>
      </c>
    </row>
    <row r="78" spans="1:16" ht="29.25" customHeight="1" x14ac:dyDescent="0.25">
      <c r="A78" s="11" t="s">
        <v>150</v>
      </c>
      <c r="B78" s="9" t="s">
        <v>157</v>
      </c>
      <c r="C78" s="10">
        <v>159846556</v>
      </c>
      <c r="D78" s="10">
        <v>172614424</v>
      </c>
      <c r="E78" s="10">
        <v>332460980</v>
      </c>
      <c r="F78" s="10">
        <v>0</v>
      </c>
      <c r="G78" s="10">
        <v>0</v>
      </c>
      <c r="H78" s="10">
        <v>0</v>
      </c>
      <c r="I78" s="13">
        <v>0</v>
      </c>
      <c r="J78" s="13"/>
      <c r="K78" s="13">
        <v>0</v>
      </c>
      <c r="L78" s="10">
        <v>0</v>
      </c>
      <c r="M78" s="10">
        <v>332460980</v>
      </c>
      <c r="N78" s="21">
        <v>0</v>
      </c>
    </row>
    <row r="79" spans="1:16" ht="29.25" customHeight="1" x14ac:dyDescent="0.25">
      <c r="A79" s="4">
        <v>31</v>
      </c>
      <c r="B79" s="5" t="s">
        <v>104</v>
      </c>
      <c r="C79" s="14">
        <v>12024722574</v>
      </c>
      <c r="D79" s="14">
        <v>0</v>
      </c>
      <c r="E79" s="14">
        <v>12024722574</v>
      </c>
      <c r="F79" s="14">
        <v>0</v>
      </c>
      <c r="G79" s="14">
        <v>78320945</v>
      </c>
      <c r="H79" s="14">
        <v>302423154</v>
      </c>
      <c r="I79" s="14">
        <v>362536950</v>
      </c>
      <c r="J79" s="14">
        <v>745621492</v>
      </c>
      <c r="K79" s="14">
        <v>207755161</v>
      </c>
      <c r="L79" s="14">
        <v>1696657702</v>
      </c>
      <c r="M79" s="14">
        <v>10328064872</v>
      </c>
      <c r="N79" s="7">
        <v>0.14109745081924249</v>
      </c>
    </row>
    <row r="80" spans="1:16" ht="29.25" customHeight="1" x14ac:dyDescent="0.25">
      <c r="A80" s="4">
        <v>31102</v>
      </c>
      <c r="B80" s="5" t="s">
        <v>105</v>
      </c>
      <c r="C80" s="14">
        <v>12024722574</v>
      </c>
      <c r="D80" s="14">
        <v>0</v>
      </c>
      <c r="E80" s="14">
        <v>12024722574</v>
      </c>
      <c r="F80" s="14">
        <v>0</v>
      </c>
      <c r="G80" s="14">
        <v>78320945</v>
      </c>
      <c r="H80" s="14">
        <v>302423154</v>
      </c>
      <c r="I80" s="14">
        <v>362536950</v>
      </c>
      <c r="J80" s="14">
        <v>745621492</v>
      </c>
      <c r="K80" s="14">
        <v>207755161</v>
      </c>
      <c r="L80" s="14">
        <v>1696657702</v>
      </c>
      <c r="M80" s="14">
        <v>10328064872</v>
      </c>
      <c r="N80" s="7">
        <v>0.14109745081924249</v>
      </c>
      <c r="P80" s="22"/>
    </row>
    <row r="81" spans="1:14" ht="34.5" customHeight="1" x14ac:dyDescent="0.25">
      <c r="A81" s="15" t="s">
        <v>106</v>
      </c>
      <c r="B81" s="35" t="s">
        <v>107</v>
      </c>
      <c r="C81" s="16">
        <v>29700002</v>
      </c>
      <c r="D81" s="17"/>
      <c r="E81" s="17">
        <v>29700002</v>
      </c>
      <c r="F81" s="16">
        <v>0</v>
      </c>
      <c r="G81" s="16">
        <v>0</v>
      </c>
      <c r="H81" s="16">
        <v>116133334</v>
      </c>
      <c r="I81" s="16">
        <v>157066669</v>
      </c>
      <c r="J81" s="16">
        <v>60576229</v>
      </c>
      <c r="K81" s="16">
        <v>9000000</v>
      </c>
      <c r="L81" s="10">
        <v>342776232</v>
      </c>
      <c r="M81" s="16">
        <v>-313076230</v>
      </c>
      <c r="N81" s="21">
        <f>L81/E81</f>
        <v>11.541286495536262</v>
      </c>
    </row>
    <row r="82" spans="1:14" ht="34.5" customHeight="1" x14ac:dyDescent="0.25">
      <c r="A82" s="15" t="s">
        <v>108</v>
      </c>
      <c r="B82" s="35" t="s">
        <v>109</v>
      </c>
      <c r="C82" s="16">
        <v>1135000139</v>
      </c>
      <c r="D82" s="17"/>
      <c r="E82" s="17">
        <v>1135000139</v>
      </c>
      <c r="F82" s="16">
        <v>0</v>
      </c>
      <c r="G82" s="16">
        <v>78320945</v>
      </c>
      <c r="H82" s="16">
        <v>103003829</v>
      </c>
      <c r="I82" s="16">
        <v>36130852</v>
      </c>
      <c r="J82" s="16">
        <v>34250852</v>
      </c>
      <c r="K82" s="16">
        <v>38873817</v>
      </c>
      <c r="L82" s="10">
        <v>290580295</v>
      </c>
      <c r="M82" s="16">
        <v>844419844</v>
      </c>
      <c r="N82" s="21">
        <v>0.25601784970354086</v>
      </c>
    </row>
    <row r="83" spans="1:14" ht="34.5" customHeight="1" x14ac:dyDescent="0.25">
      <c r="A83" s="15" t="s">
        <v>110</v>
      </c>
      <c r="B83" s="35" t="s">
        <v>111</v>
      </c>
      <c r="C83" s="16">
        <v>799810864</v>
      </c>
      <c r="D83" s="17"/>
      <c r="E83" s="17">
        <v>799810864</v>
      </c>
      <c r="F83" s="16">
        <v>0</v>
      </c>
      <c r="G83" s="16">
        <v>0</v>
      </c>
      <c r="H83" s="16">
        <v>8431521</v>
      </c>
      <c r="I83" s="16">
        <v>6071674</v>
      </c>
      <c r="J83" s="16">
        <v>547512394</v>
      </c>
      <c r="K83" s="16">
        <v>40363646</v>
      </c>
      <c r="L83" s="10">
        <v>602379235</v>
      </c>
      <c r="M83" s="16">
        <v>197431629</v>
      </c>
      <c r="N83" s="21">
        <v>0.75315210397042065</v>
      </c>
    </row>
    <row r="84" spans="1:14" ht="37.5" customHeight="1" x14ac:dyDescent="0.25">
      <c r="A84" s="15" t="s">
        <v>114</v>
      </c>
      <c r="B84" s="35" t="s">
        <v>115</v>
      </c>
      <c r="C84" s="16">
        <v>1123128276</v>
      </c>
      <c r="D84" s="17"/>
      <c r="E84" s="17">
        <v>1123128276</v>
      </c>
      <c r="F84" s="16">
        <v>0</v>
      </c>
      <c r="G84" s="16">
        <v>0</v>
      </c>
      <c r="H84" s="16">
        <v>32603030</v>
      </c>
      <c r="I84" s="16">
        <v>42490596</v>
      </c>
      <c r="J84" s="16">
        <v>25219489</v>
      </c>
      <c r="K84" s="16">
        <v>44787159</v>
      </c>
      <c r="L84" s="10">
        <v>145100274</v>
      </c>
      <c r="M84" s="16">
        <v>978028002</v>
      </c>
      <c r="N84" s="21">
        <v>0.12919296673463859</v>
      </c>
    </row>
    <row r="85" spans="1:14" ht="36.75" customHeight="1" x14ac:dyDescent="0.25">
      <c r="A85" s="15" t="s">
        <v>121</v>
      </c>
      <c r="B85" s="34" t="s">
        <v>124</v>
      </c>
      <c r="C85" s="16">
        <v>3017351204</v>
      </c>
      <c r="D85" s="17"/>
      <c r="E85" s="17">
        <v>3017351204</v>
      </c>
      <c r="F85" s="16">
        <v>0</v>
      </c>
      <c r="G85" s="16">
        <v>0</v>
      </c>
      <c r="H85" s="16">
        <v>42251440</v>
      </c>
      <c r="I85" s="16">
        <v>34162802</v>
      </c>
      <c r="J85" s="16">
        <v>33883080</v>
      </c>
      <c r="K85" s="16">
        <v>33883080</v>
      </c>
      <c r="L85" s="10">
        <v>144180402</v>
      </c>
      <c r="M85" s="16">
        <v>2873170802</v>
      </c>
      <c r="N85" s="21">
        <v>4.7783765379669739E-2</v>
      </c>
    </row>
    <row r="86" spans="1:14" ht="34.5" customHeight="1" x14ac:dyDescent="0.25">
      <c r="A86" s="15" t="s">
        <v>122</v>
      </c>
      <c r="B86" s="34" t="s">
        <v>125</v>
      </c>
      <c r="C86" s="16">
        <v>2722215924</v>
      </c>
      <c r="D86" s="17"/>
      <c r="E86" s="17">
        <v>2722215924</v>
      </c>
      <c r="F86" s="16">
        <v>0</v>
      </c>
      <c r="G86" s="16">
        <v>0</v>
      </c>
      <c r="H86" s="16"/>
      <c r="I86" s="16">
        <v>86614357</v>
      </c>
      <c r="J86" s="16">
        <v>44179448</v>
      </c>
      <c r="K86" s="16">
        <v>40847459</v>
      </c>
      <c r="L86" s="10">
        <v>171641264</v>
      </c>
      <c r="M86" s="16">
        <v>2550574660</v>
      </c>
      <c r="N86" s="21">
        <v>6.3052038777214936E-2</v>
      </c>
    </row>
    <row r="87" spans="1:14" ht="36.75" customHeight="1" x14ac:dyDescent="0.25">
      <c r="A87" s="15" t="s">
        <v>123</v>
      </c>
      <c r="B87" s="34" t="s">
        <v>126</v>
      </c>
      <c r="C87" s="16">
        <v>3197516165</v>
      </c>
      <c r="D87" s="17"/>
      <c r="E87" s="17">
        <v>3197516165</v>
      </c>
      <c r="F87" s="16">
        <v>0</v>
      </c>
      <c r="G87" s="16">
        <v>0</v>
      </c>
      <c r="H87" s="16"/>
      <c r="I87" s="16"/>
      <c r="J87" s="16">
        <v>0</v>
      </c>
      <c r="K87" s="16">
        <v>0</v>
      </c>
      <c r="L87" s="10">
        <v>0</v>
      </c>
      <c r="M87" s="16">
        <v>3197516165</v>
      </c>
      <c r="N87" s="21">
        <v>0</v>
      </c>
    </row>
    <row r="88" spans="1:14" x14ac:dyDescent="0.25">
      <c r="A88" s="38" t="s">
        <v>112</v>
      </c>
      <c r="B88" s="38"/>
      <c r="C88" s="18">
        <v>157893719388</v>
      </c>
      <c r="D88" s="18">
        <v>46118153095</v>
      </c>
      <c r="E88" s="18">
        <v>204011872483</v>
      </c>
      <c r="F88" s="18">
        <v>7919317069.9399996</v>
      </c>
      <c r="G88" s="18">
        <v>17162910048.799999</v>
      </c>
      <c r="H88" s="18">
        <v>45373737935.960007</v>
      </c>
      <c r="I88" s="18">
        <v>17933978117.049999</v>
      </c>
      <c r="J88" s="18">
        <v>11936291473.16</v>
      </c>
      <c r="K88" s="18">
        <v>15870288599.65</v>
      </c>
      <c r="L88" s="18">
        <v>116196523244.56</v>
      </c>
      <c r="M88" s="18">
        <v>87815349238.440002</v>
      </c>
      <c r="N88" s="28">
        <v>0.56955765284808357</v>
      </c>
    </row>
    <row r="89" spans="1:14" x14ac:dyDescent="0.25">
      <c r="B89" s="19"/>
      <c r="C89" s="20"/>
      <c r="E89" s="23"/>
    </row>
    <row r="90" spans="1:14" x14ac:dyDescent="0.25">
      <c r="B90" s="19"/>
      <c r="C90" s="20"/>
      <c r="E90" s="24"/>
      <c r="F90" s="22"/>
      <c r="G90" s="22"/>
      <c r="H90" s="22"/>
      <c r="I90" s="22"/>
      <c r="J90" s="22"/>
      <c r="K90" s="22"/>
      <c r="L90" s="22"/>
      <c r="M90" s="22"/>
    </row>
    <row r="91" spans="1:14" x14ac:dyDescent="0.25">
      <c r="E91" s="25"/>
      <c r="F91" s="22"/>
      <c r="G91" s="22"/>
      <c r="H91" s="22"/>
      <c r="I91" s="22"/>
      <c r="J91" s="22"/>
      <c r="K91" s="22"/>
      <c r="L91" s="22"/>
      <c r="M91" s="22"/>
    </row>
    <row r="92" spans="1:14" x14ac:dyDescent="0.25">
      <c r="E92" s="23"/>
      <c r="F92" s="22"/>
      <c r="G92" s="22"/>
      <c r="H92" s="22"/>
      <c r="I92" s="22"/>
      <c r="J92" s="22"/>
      <c r="K92" s="22"/>
      <c r="L92" s="22"/>
      <c r="M92" s="22"/>
    </row>
    <row r="93" spans="1:14" x14ac:dyDescent="0.25">
      <c r="F93" s="22"/>
      <c r="G93" s="22"/>
      <c r="H93" s="22"/>
      <c r="I93" s="22"/>
      <c r="J93" s="22"/>
      <c r="K93" s="22"/>
      <c r="L93" s="22"/>
      <c r="M93" s="22"/>
    </row>
    <row r="96" spans="1:14" x14ac:dyDescent="0.25">
      <c r="M96" s="22"/>
    </row>
  </sheetData>
  <mergeCells count="2">
    <mergeCell ref="A1:N1"/>
    <mergeCell ref="A88:B88"/>
  </mergeCells>
  <pageMargins left="0.70866141732283472" right="0.31496062992125984" top="0.74803149606299213" bottom="0.74803149606299213" header="0.31496062992125984" footer="0.31496062992125984"/>
  <pageSetup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JUNIO</vt:lpstr>
      <vt:lpstr>JUNIO (2)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MariaEmilce</dc:creator>
  <cp:lastModifiedBy>MariaEmilce</cp:lastModifiedBy>
  <cp:lastPrinted>2022-08-03T22:51:25Z</cp:lastPrinted>
  <dcterms:created xsi:type="dcterms:W3CDTF">2021-05-11T23:04:58Z</dcterms:created>
  <dcterms:modified xsi:type="dcterms:W3CDTF">2022-08-18T14:29:45Z</dcterms:modified>
</cp:coreProperties>
</file>